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526"/>
  <workbookPr autoCompressPictures="0"/>
  <bookViews>
    <workbookView xWindow="480" yWindow="480" windowWidth="25120" windowHeight="15040"/>
  </bookViews>
  <sheets>
    <sheet name="R&amp;J Budget" sheetId="1" r:id="rId1"/>
  </sheets>
  <definedNames>
    <definedName name="_xlnm.Print_Area" localSheetId="0">'R&amp;J Budget'!$A$1:$L$93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5" i="1" l="1"/>
  <c r="D45" i="1"/>
  <c r="D46" i="1"/>
  <c r="D47" i="1"/>
  <c r="D48" i="1"/>
  <c r="D49" i="1"/>
  <c r="D50" i="1"/>
  <c r="D51" i="1"/>
  <c r="D52" i="1"/>
  <c r="D53" i="1"/>
  <c r="D54" i="1"/>
  <c r="D55" i="1"/>
  <c r="D56" i="1"/>
  <c r="E58" i="1"/>
  <c r="D58" i="1"/>
  <c r="D36" i="1"/>
  <c r="D37" i="1"/>
  <c r="D38" i="1"/>
  <c r="D39" i="1"/>
  <c r="D40" i="1"/>
  <c r="D41" i="1"/>
  <c r="D42" i="1"/>
  <c r="D29" i="1"/>
  <c r="D30" i="1"/>
  <c r="D31" i="1"/>
  <c r="D32" i="1"/>
  <c r="D33" i="1"/>
  <c r="G20" i="1"/>
  <c r="D20" i="1"/>
  <c r="D21" i="1"/>
  <c r="D22" i="1"/>
  <c r="G23" i="1"/>
  <c r="D23" i="1"/>
  <c r="D24" i="1"/>
  <c r="G25" i="1"/>
  <c r="D25" i="1"/>
  <c r="G26" i="1"/>
  <c r="D26" i="1"/>
  <c r="G7" i="1"/>
  <c r="D7" i="1"/>
  <c r="D8" i="1"/>
  <c r="D9" i="1"/>
  <c r="G10" i="1"/>
  <c r="D10" i="1"/>
  <c r="D11" i="1"/>
  <c r="D12" i="1"/>
  <c r="D13" i="1"/>
  <c r="D14" i="1"/>
  <c r="D15" i="1"/>
  <c r="D16" i="1"/>
  <c r="D17" i="1"/>
  <c r="G57" i="1"/>
  <c r="G60" i="1"/>
  <c r="G43" i="1"/>
  <c r="G34" i="1"/>
  <c r="G27" i="1"/>
  <c r="G18" i="1"/>
  <c r="G62" i="1"/>
  <c r="G84" i="1"/>
  <c r="E60" i="1"/>
  <c r="B93" i="1"/>
  <c r="H23" i="1"/>
  <c r="K23" i="1"/>
  <c r="H26" i="1"/>
  <c r="K26" i="1"/>
  <c r="H20" i="1"/>
  <c r="K20" i="1"/>
  <c r="J20" i="1"/>
  <c r="J23" i="1"/>
  <c r="J26" i="1"/>
  <c r="B48" i="1"/>
  <c r="B52" i="1"/>
  <c r="B56" i="1"/>
  <c r="B58" i="1"/>
  <c r="B36" i="1"/>
  <c r="B41" i="1"/>
  <c r="B42" i="1"/>
  <c r="B37" i="1"/>
  <c r="B38" i="1"/>
  <c r="B39" i="1"/>
  <c r="B40" i="1"/>
  <c r="B43" i="1"/>
  <c r="B30" i="1"/>
  <c r="B31" i="1"/>
  <c r="B23" i="1"/>
  <c r="B24" i="1"/>
  <c r="B10" i="1"/>
  <c r="B11" i="1"/>
  <c r="B14" i="1"/>
  <c r="B15" i="1"/>
  <c r="E43" i="1"/>
  <c r="E34" i="1"/>
  <c r="E27" i="1"/>
  <c r="E18" i="1"/>
  <c r="F60" i="1"/>
  <c r="F43" i="1"/>
  <c r="F18" i="1"/>
  <c r="F27" i="1"/>
  <c r="F62" i="1"/>
  <c r="G69" i="1"/>
  <c r="G75" i="1"/>
  <c r="G83" i="1"/>
  <c r="F69" i="1"/>
  <c r="F75" i="1"/>
  <c r="F83" i="1"/>
  <c r="E75" i="1"/>
  <c r="E83" i="1"/>
  <c r="D66" i="1"/>
  <c r="D67" i="1"/>
  <c r="B67" i="1"/>
  <c r="D68" i="1"/>
  <c r="D69" i="1"/>
  <c r="D72" i="1"/>
  <c r="D73" i="1"/>
  <c r="D74" i="1"/>
  <c r="D75" i="1"/>
  <c r="D83" i="1"/>
  <c r="B72" i="1"/>
  <c r="B73" i="1"/>
  <c r="C60" i="1"/>
  <c r="C43" i="1"/>
  <c r="C34" i="1"/>
  <c r="C62" i="1"/>
  <c r="C66" i="1"/>
  <c r="C75" i="1"/>
  <c r="B68" i="1"/>
  <c r="B74" i="1"/>
  <c r="B75" i="1"/>
  <c r="B45" i="1"/>
  <c r="B46" i="1"/>
  <c r="B47" i="1"/>
  <c r="B49" i="1"/>
  <c r="B50" i="1"/>
  <c r="B51" i="1"/>
  <c r="B53" i="1"/>
  <c r="B54" i="1"/>
  <c r="B55" i="1"/>
  <c r="D59" i="1"/>
  <c r="B59" i="1"/>
  <c r="B29" i="1"/>
  <c r="B32" i="1"/>
  <c r="B33" i="1"/>
  <c r="B21" i="1"/>
  <c r="B22" i="1"/>
  <c r="B26" i="1"/>
  <c r="B8" i="1"/>
  <c r="B9" i="1"/>
  <c r="B12" i="1"/>
  <c r="B13" i="1"/>
  <c r="B16" i="1"/>
  <c r="G77" i="1"/>
  <c r="E77" i="1"/>
  <c r="F77" i="1"/>
  <c r="B17" i="1"/>
  <c r="H59" i="1"/>
  <c r="H56" i="1"/>
  <c r="J56" i="1"/>
  <c r="H54" i="1"/>
  <c r="K54" i="1"/>
  <c r="H52" i="1"/>
  <c r="H51" i="1"/>
  <c r="H50" i="1"/>
  <c r="J50" i="1"/>
  <c r="H49" i="1"/>
  <c r="J49" i="1"/>
  <c r="H48" i="1"/>
  <c r="J48" i="1"/>
  <c r="H47" i="1"/>
  <c r="K47" i="1"/>
  <c r="H46" i="1"/>
  <c r="J46" i="1"/>
  <c r="H45" i="1"/>
  <c r="H60" i="1"/>
  <c r="H42" i="1"/>
  <c r="K42" i="1"/>
  <c r="H41" i="1"/>
  <c r="J41" i="1"/>
  <c r="H40" i="1"/>
  <c r="H39" i="1"/>
  <c r="J39" i="1"/>
  <c r="H38" i="1"/>
  <c r="K38" i="1"/>
  <c r="H37" i="1"/>
  <c r="J37" i="1"/>
  <c r="H36" i="1"/>
  <c r="K36" i="1"/>
  <c r="H33" i="1"/>
  <c r="K33" i="1"/>
  <c r="H32" i="1"/>
  <c r="J32" i="1"/>
  <c r="H31" i="1"/>
  <c r="K31" i="1"/>
  <c r="H30" i="1"/>
  <c r="J30" i="1"/>
  <c r="H29" i="1"/>
  <c r="J29" i="1"/>
  <c r="K29" i="1"/>
  <c r="K34" i="1"/>
  <c r="H24" i="1"/>
  <c r="J24" i="1"/>
  <c r="H21" i="1"/>
  <c r="J21" i="1"/>
  <c r="H17" i="1"/>
  <c r="K17" i="1"/>
  <c r="J17" i="1"/>
  <c r="H16" i="1"/>
  <c r="K16" i="1"/>
  <c r="H15" i="1"/>
  <c r="J15" i="1"/>
  <c r="H14" i="1"/>
  <c r="H13" i="1"/>
  <c r="J13" i="1"/>
  <c r="H12" i="1"/>
  <c r="K12" i="1"/>
  <c r="H11" i="1"/>
  <c r="J11" i="1"/>
  <c r="H10" i="1"/>
  <c r="K10" i="1"/>
  <c r="H9" i="1"/>
  <c r="J9" i="1"/>
  <c r="H8" i="1"/>
  <c r="H7" i="1"/>
  <c r="J7" i="1"/>
  <c r="J18" i="1"/>
  <c r="K39" i="1"/>
  <c r="K30" i="1"/>
  <c r="J31" i="1"/>
  <c r="K7" i="1"/>
  <c r="J47" i="1"/>
  <c r="J16" i="1"/>
  <c r="K48" i="1"/>
  <c r="H25" i="1"/>
  <c r="J25" i="1"/>
  <c r="K15" i="1"/>
  <c r="J10" i="1"/>
  <c r="K11" i="1"/>
  <c r="J42" i="1"/>
  <c r="J45" i="1"/>
  <c r="J60" i="1"/>
  <c r="K45" i="1"/>
  <c r="K60" i="1"/>
  <c r="K18" i="1"/>
  <c r="K27" i="1"/>
  <c r="K43" i="1"/>
  <c r="K62" i="1"/>
  <c r="K9" i="1"/>
  <c r="K13" i="1"/>
  <c r="K24" i="1"/>
  <c r="K32" i="1"/>
  <c r="H34" i="1"/>
  <c r="K37" i="1"/>
  <c r="K41" i="1"/>
  <c r="K46" i="1"/>
  <c r="K50" i="1"/>
  <c r="J54" i="1"/>
  <c r="K56" i="1"/>
  <c r="H18" i="1"/>
  <c r="H27" i="1"/>
  <c r="K25" i="1"/>
  <c r="J27" i="1"/>
  <c r="J34" i="1"/>
  <c r="D57" i="1"/>
  <c r="B57" i="1"/>
  <c r="B60" i="1"/>
  <c r="B25" i="1"/>
  <c r="H43" i="1"/>
  <c r="H62" i="1"/>
  <c r="C84" i="1"/>
  <c r="C78" i="1"/>
  <c r="F84" i="1"/>
  <c r="F85" i="1"/>
  <c r="F78" i="1"/>
  <c r="F79" i="1"/>
  <c r="B7" i="1"/>
  <c r="B18" i="1"/>
  <c r="D18" i="1"/>
  <c r="B34" i="1"/>
  <c r="J36" i="1"/>
  <c r="J43" i="1"/>
  <c r="J62" i="1"/>
  <c r="K21" i="1"/>
  <c r="K49" i="1"/>
  <c r="D34" i="1"/>
  <c r="E62" i="1"/>
  <c r="J14" i="1"/>
  <c r="K14" i="1"/>
  <c r="C69" i="1"/>
  <c r="B66" i="1"/>
  <c r="B69" i="1"/>
  <c r="D27" i="1"/>
  <c r="B20" i="1"/>
  <c r="B27" i="1"/>
  <c r="B62" i="1"/>
  <c r="J33" i="1"/>
  <c r="J12" i="1"/>
  <c r="J38" i="1"/>
  <c r="K8" i="1"/>
  <c r="J8" i="1"/>
  <c r="K40" i="1"/>
  <c r="J40" i="1"/>
  <c r="D43" i="1"/>
  <c r="D77" i="1"/>
  <c r="D60" i="1"/>
  <c r="B84" i="1"/>
  <c r="B78" i="1"/>
  <c r="G85" i="1"/>
  <c r="G78" i="1"/>
  <c r="G79" i="1"/>
  <c r="B83" i="1"/>
  <c r="B85" i="1"/>
  <c r="B77" i="1"/>
  <c r="B79" i="1"/>
  <c r="E84" i="1"/>
  <c r="E78" i="1"/>
  <c r="E79" i="1"/>
  <c r="D62" i="1"/>
  <c r="D78" i="1"/>
  <c r="D79" i="1"/>
  <c r="C77" i="1"/>
  <c r="C79" i="1"/>
  <c r="C83" i="1"/>
  <c r="C85" i="1"/>
  <c r="D84" i="1"/>
  <c r="D85" i="1"/>
  <c r="E85" i="1"/>
</calcChain>
</file>

<file path=xl/comments1.xml><?xml version="1.0" encoding="utf-8"?>
<comments xmlns="http://schemas.openxmlformats.org/spreadsheetml/2006/main">
  <authors>
    <author/>
  </authors>
  <commentList>
    <comment ref="L45" authorId="0">
      <text>
        <r>
          <rPr>
            <sz val="10"/>
            <color rgb="FF000000"/>
            <rFont val="Arial"/>
          </rPr>
          <t>Hart,Hillary: Presumed cast breakdown
4 MN  = (1) RT to DC
1 DC = (2) RT: DC to MN
3 NY = (1) Multi NY/MN/DC + (1) Multi DC/MN/NY</t>
        </r>
      </text>
    </comment>
  </commentList>
</comments>
</file>

<file path=xl/sharedStrings.xml><?xml version="1.0" encoding="utf-8"?>
<sst xmlns="http://schemas.openxmlformats.org/spreadsheetml/2006/main" count="131" uniqueCount="120">
  <si>
    <t>CANTUS: Romeo and Juliet                          Production Expenses</t>
  </si>
  <si>
    <t>Guthrie Budget</t>
  </si>
  <si>
    <t>Total Costs</t>
  </si>
  <si>
    <t>Share</t>
  </si>
  <si>
    <t xml:space="preserve">Guthrie Share </t>
  </si>
  <si>
    <t xml:space="preserve">Cantus Share </t>
  </si>
  <si>
    <t>Description/Notes</t>
  </si>
  <si>
    <t>Artistic Team Fees</t>
  </si>
  <si>
    <t>Director</t>
  </si>
  <si>
    <t>Composer</t>
  </si>
  <si>
    <t>Subtotal</t>
  </si>
  <si>
    <t>Script Adaptor</t>
  </si>
  <si>
    <t>Fight/Movement Choreo</t>
  </si>
  <si>
    <t>Dramaturg</t>
  </si>
  <si>
    <t xml:space="preserve">Guthrie expense </t>
  </si>
  <si>
    <t>Set Design</t>
  </si>
  <si>
    <t>Costume Design</t>
  </si>
  <si>
    <t>Light Design</t>
  </si>
  <si>
    <t>Sound Design</t>
  </si>
  <si>
    <t>Design Assts</t>
  </si>
  <si>
    <t>no design assistants</t>
  </si>
  <si>
    <t>Designer Research Reimburse</t>
  </si>
  <si>
    <t>no remimbursable expenses in contracts to be written</t>
  </si>
  <si>
    <t>Performer Salaries</t>
  </si>
  <si>
    <t xml:space="preserve"> </t>
  </si>
  <si>
    <t>Actors - 4AEA</t>
  </si>
  <si>
    <t>Cantus Ensemble</t>
  </si>
  <si>
    <t>SM - AEA</t>
  </si>
  <si>
    <t>ASM-AEA</t>
  </si>
  <si>
    <t>Pension</t>
  </si>
  <si>
    <t>LORT B  8%</t>
  </si>
  <si>
    <t>Health</t>
  </si>
  <si>
    <t>LORT B $175/actor/week</t>
  </si>
  <si>
    <t>Production Salaries</t>
  </si>
  <si>
    <t>Scene Shop</t>
  </si>
  <si>
    <t>Costumes</t>
  </si>
  <si>
    <t xml:space="preserve">Est. w/o benefit of design  </t>
  </si>
  <si>
    <t>Props</t>
  </si>
  <si>
    <t xml:space="preserve">P and W </t>
  </si>
  <si>
    <t>Run Crew Load in and out</t>
  </si>
  <si>
    <t>Est - pro rated weekly for 3 weeks includes load in and out</t>
  </si>
  <si>
    <t>Materials and Supplies</t>
  </si>
  <si>
    <t xml:space="preserve">Scenery </t>
  </si>
  <si>
    <t>not G shops</t>
  </si>
  <si>
    <t xml:space="preserve">Costumes </t>
  </si>
  <si>
    <t xml:space="preserve">Lighting </t>
  </si>
  <si>
    <t>Assumes only G equipment inventory</t>
  </si>
  <si>
    <t xml:space="preserve">Sound   </t>
  </si>
  <si>
    <t>SFX</t>
  </si>
  <si>
    <t>Shipping</t>
  </si>
  <si>
    <t>Company Mgt. and Misc.</t>
  </si>
  <si>
    <t>Travel/Shipping - Actors</t>
  </si>
  <si>
    <t>Housing - Actors</t>
  </si>
  <si>
    <t xml:space="preserve"> Travel - Artistic Staff </t>
  </si>
  <si>
    <t xml:space="preserve"> Housing - Artistic Staff </t>
  </si>
  <si>
    <t xml:space="preserve">Travel - Design Staff </t>
  </si>
  <si>
    <t xml:space="preserve">Housing - Design Staff </t>
  </si>
  <si>
    <t>Front of house expense</t>
  </si>
  <si>
    <t xml:space="preserve">Single ticket marketing </t>
  </si>
  <si>
    <t>Mainspring fee</t>
  </si>
  <si>
    <t>Mainspring travel</t>
  </si>
  <si>
    <t>Contingency</t>
  </si>
  <si>
    <t>COMPANY FEE</t>
  </si>
  <si>
    <t>TOTAL  EXPENSES</t>
  </si>
  <si>
    <t>Total R&amp;J Budget</t>
  </si>
  <si>
    <t>Cantus expenses through FY16</t>
  </si>
  <si>
    <t>Cantus expenses FY17</t>
  </si>
  <si>
    <t>Cantus expenses FY18</t>
  </si>
  <si>
    <t>Cantus total budget</t>
  </si>
  <si>
    <t xml:space="preserve">NOTES: </t>
  </si>
  <si>
    <t>Columns E,F, G roll up into Column D to provide the total Cantus Budget</t>
  </si>
  <si>
    <t>Columns C, D roll up into column B to provide a total project budget</t>
  </si>
  <si>
    <t>INCOME</t>
  </si>
  <si>
    <t>Ticket Sales</t>
  </si>
  <si>
    <t>Earned Revenue</t>
  </si>
  <si>
    <t>Company Fee</t>
  </si>
  <si>
    <t>Contributed Revenue</t>
  </si>
  <si>
    <t>Ticket Sale Calculation</t>
  </si>
  <si>
    <t>seating capacity</t>
  </si>
  <si>
    <t># of performances</t>
  </si>
  <si>
    <t>Avg capacity</t>
  </si>
  <si>
    <t>Avg ticket prices</t>
  </si>
  <si>
    <t>Other Revenue</t>
  </si>
  <si>
    <t>Individual Gifts</t>
  </si>
  <si>
    <t>Corporate/Foundation Gifts</t>
  </si>
  <si>
    <t>Sponsorships</t>
  </si>
  <si>
    <t>Total Income</t>
  </si>
  <si>
    <t>Total Expenses</t>
  </si>
  <si>
    <t>Net (Loss)/Gain</t>
  </si>
  <si>
    <t>Total R&amp;J Income</t>
  </si>
  <si>
    <t>Guthrie Income</t>
  </si>
  <si>
    <t>Cantus Income</t>
  </si>
  <si>
    <t>Cantus through FY16</t>
  </si>
  <si>
    <t>Cantus FY17</t>
  </si>
  <si>
    <t>Cantus FY18</t>
  </si>
  <si>
    <t>Noel &amp; Timothy MoCormick</t>
  </si>
  <si>
    <t>Represents remainder of their anticipated travel expenses (the Sept '16 travel expensed in current FY17 (JB)</t>
  </si>
  <si>
    <t>to reconcile FY16 prepaids amount to the QB total</t>
  </si>
  <si>
    <t>will be offset by Music Accord grant portion going directly to Cantus</t>
  </si>
  <si>
    <t>Amounts confirmed with executed contract</t>
  </si>
  <si>
    <t>Amounts confirmed with contract (pending full execution) (McCallum)</t>
  </si>
  <si>
    <r>
      <rPr>
        <sz val="10"/>
        <rFont val="Arial"/>
      </rPr>
      <t>Cantus portion of Music Accord</t>
    </r>
    <r>
      <rPr>
        <sz val="10"/>
        <rFont val="Arial"/>
      </rPr>
      <t xml:space="preserve"> </t>
    </r>
    <r>
      <rPr>
        <sz val="10"/>
        <rFont val="Arial"/>
      </rPr>
      <t>g</t>
    </r>
    <r>
      <rPr>
        <sz val="10"/>
        <rFont val="Arial"/>
      </rPr>
      <t>rant</t>
    </r>
  </si>
  <si>
    <t>Cantus Marketing</t>
  </si>
  <si>
    <t>Cantus direct marketing expense and program book</t>
  </si>
  <si>
    <t>Cantus Payroll Costs &amp; Benefits</t>
  </si>
  <si>
    <t>Allocating 6 weeks salary; 8 singers with FY18 salaries of $48,900</t>
  </si>
  <si>
    <t>Cantus Admin Costs</t>
  </si>
  <si>
    <t>Figuring 8% of total expense</t>
  </si>
  <si>
    <t>Guthrie 1st 55% of sales</t>
  </si>
  <si>
    <t>Joe Stanley?  All in FY18?</t>
  </si>
  <si>
    <t>no Sound designer</t>
  </si>
  <si>
    <t>Find local designer (not Christine Richardson out of Portland)  All in FY18?</t>
  </si>
  <si>
    <r>
      <t>Karin Olson</t>
    </r>
    <r>
      <rPr>
        <sz val="10"/>
        <rFont val="Arial"/>
      </rPr>
      <t>, All in FY18?</t>
    </r>
  </si>
  <si>
    <t>Assumes R and J asorbs full system expense</t>
  </si>
  <si>
    <t>Will want a better description of their marketing plan; An itemized plan would be great</t>
  </si>
  <si>
    <t>Other (to reconcile, see note)</t>
  </si>
  <si>
    <t>Assumes $890/wk LORT B 6 weeks (2018 rate) plus four workshops  three workshops paid so far (July 2015; April 2016; September 2016)</t>
  </si>
  <si>
    <t>Assumes $1,056/wk LORT B 7 weeks (2018 rate)  plus one workshop</t>
  </si>
  <si>
    <t>When singer salary &amp; payroll cost allocations are removed:</t>
  </si>
  <si>
    <t>Rows highlighted in orange represent Cantus operating costs that occur independent of this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</si>
</sst>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;[Red]\-&quot;$&quot;#,##0"/>
  </numFmts>
  <fonts count="17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color rgb="FF000000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u/>
      <sz val="10"/>
      <color theme="11"/>
      <name val="Arial"/>
    </font>
    <font>
      <sz val="8"/>
      <name val="Arial"/>
    </font>
    <font>
      <b/>
      <sz val="14"/>
      <color rgb="FF000000"/>
      <name val="Arial"/>
    </font>
    <font>
      <u/>
      <sz val="10"/>
      <color theme="10"/>
      <name val="Arial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rgb="FFB8CCE4"/>
      </patternFill>
    </fill>
    <fill>
      <patternFill patternType="solid">
        <fgColor theme="5" tint="0.59999389629810485"/>
        <bgColor rgb="FFB8CCE4"/>
      </patternFill>
    </fill>
    <fill>
      <patternFill patternType="solid">
        <fgColor theme="9" tint="0.59999389629810485"/>
        <bgColor rgb="FFFFFF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rgb="FFB8CCE4"/>
      </patternFill>
    </fill>
    <fill>
      <patternFill patternType="solid">
        <fgColor theme="5"/>
        <bgColor rgb="FFFFFF99"/>
      </patternFill>
    </fill>
    <fill>
      <patternFill patternType="solid">
        <fgColor theme="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45">
    <xf numFmtId="0" fontId="0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87">
    <xf numFmtId="0" fontId="0" fillId="0" borderId="0" xfId="0" applyFont="1" applyAlignment="1"/>
    <xf numFmtId="0" fontId="2" fillId="0" borderId="0" xfId="0" applyFont="1" applyAlignment="1">
      <alignment horizontal="left"/>
    </xf>
    <xf numFmtId="44" fontId="3" fillId="0" borderId="0" xfId="0" applyNumberFormat="1" applyFont="1" applyBorder="1"/>
    <xf numFmtId="44" fontId="2" fillId="0" borderId="1" xfId="0" applyNumberFormat="1" applyFont="1" applyBorder="1" applyAlignment="1">
      <alignment horizontal="center" wrapText="1"/>
    </xf>
    <xf numFmtId="9" fontId="2" fillId="0" borderId="1" xfId="0" applyNumberFormat="1" applyFont="1" applyBorder="1" applyAlignment="1">
      <alignment horizontal="left" wrapText="1"/>
    </xf>
    <xf numFmtId="44" fontId="2" fillId="0" borderId="1" xfId="0" applyNumberFormat="1" applyFont="1" applyBorder="1"/>
    <xf numFmtId="0" fontId="2" fillId="0" borderId="1" xfId="0" applyFont="1" applyBorder="1"/>
    <xf numFmtId="0" fontId="3" fillId="0" borderId="0" xfId="0" applyFont="1"/>
    <xf numFmtId="44" fontId="3" fillId="0" borderId="0" xfId="0" applyNumberFormat="1" applyFont="1"/>
    <xf numFmtId="9" fontId="3" fillId="0" borderId="0" xfId="0" applyNumberFormat="1" applyFont="1"/>
    <xf numFmtId="0" fontId="3" fillId="0" borderId="2" xfId="0" applyFont="1" applyBorder="1"/>
    <xf numFmtId="0" fontId="3" fillId="0" borderId="0" xfId="0" applyFont="1" applyAlignment="1">
      <alignment horizontal="right"/>
    </xf>
    <xf numFmtId="44" fontId="3" fillId="0" borderId="3" xfId="0" applyNumberFormat="1" applyFont="1" applyBorder="1"/>
    <xf numFmtId="0" fontId="1" fillId="0" borderId="0" xfId="0" applyFont="1" applyAlignment="1">
      <alignment wrapText="1"/>
    </xf>
    <xf numFmtId="44" fontId="3" fillId="0" borderId="5" xfId="0" applyNumberFormat="1" applyFont="1" applyBorder="1"/>
    <xf numFmtId="49" fontId="3" fillId="0" borderId="5" xfId="0" applyNumberFormat="1" applyFont="1" applyBorder="1"/>
    <xf numFmtId="44" fontId="3" fillId="0" borderId="6" xfId="0" applyNumberFormat="1" applyFont="1" applyBorder="1"/>
    <xf numFmtId="0" fontId="3" fillId="0" borderId="7" xfId="0" applyFont="1" applyBorder="1"/>
    <xf numFmtId="0" fontId="3" fillId="0" borderId="0" xfId="0" applyFont="1" applyAlignment="1">
      <alignment wrapText="1"/>
    </xf>
    <xf numFmtId="9" fontId="3" fillId="0" borderId="2" xfId="0" applyNumberFormat="1" applyFont="1" applyBorder="1" applyAlignment="1">
      <alignment horizontal="left"/>
    </xf>
    <xf numFmtId="9" fontId="3" fillId="0" borderId="5" xfId="0" applyNumberFormat="1" applyFont="1" applyBorder="1"/>
    <xf numFmtId="44" fontId="3" fillId="0" borderId="8" xfId="0" applyNumberFormat="1" applyFont="1" applyBorder="1"/>
    <xf numFmtId="9" fontId="3" fillId="0" borderId="8" xfId="0" applyNumberFormat="1" applyFont="1" applyBorder="1"/>
    <xf numFmtId="0" fontId="3" fillId="0" borderId="9" xfId="0" applyFont="1" applyBorder="1"/>
    <xf numFmtId="9" fontId="3" fillId="0" borderId="11" xfId="0" applyNumberFormat="1" applyFont="1" applyBorder="1"/>
    <xf numFmtId="44" fontId="3" fillId="0" borderId="12" xfId="0" applyNumberFormat="1" applyFont="1" applyBorder="1"/>
    <xf numFmtId="0" fontId="3" fillId="0" borderId="13" xfId="0" applyFont="1" applyBorder="1"/>
    <xf numFmtId="44" fontId="3" fillId="0" borderId="10" xfId="0" applyNumberFormat="1" applyFont="1" applyBorder="1"/>
    <xf numFmtId="44" fontId="3" fillId="0" borderId="14" xfId="0" applyNumberFormat="1" applyFont="1" applyBorder="1"/>
    <xf numFmtId="44" fontId="2" fillId="0" borderId="5" xfId="0" applyNumberFormat="1" applyFont="1" applyBorder="1"/>
    <xf numFmtId="9" fontId="2" fillId="0" borderId="5" xfId="0" applyNumberFormat="1" applyFont="1" applyBorder="1"/>
    <xf numFmtId="44" fontId="2" fillId="0" borderId="6" xfId="0" applyNumberFormat="1" applyFont="1" applyBorder="1"/>
    <xf numFmtId="0" fontId="2" fillId="0" borderId="0" xfId="0" applyFont="1" applyAlignment="1">
      <alignment horizontal="right"/>
    </xf>
    <xf numFmtId="44" fontId="2" fillId="0" borderId="0" xfId="0" applyNumberFormat="1" applyFont="1"/>
    <xf numFmtId="9" fontId="2" fillId="0" borderId="0" xfId="0" applyNumberFormat="1" applyFont="1"/>
    <xf numFmtId="0" fontId="3" fillId="0" borderId="0" xfId="0" applyFont="1" applyAlignment="1">
      <alignment horizontal="left"/>
    </xf>
    <xf numFmtId="4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2" borderId="0" xfId="0" applyFont="1" applyFill="1" applyAlignment="1"/>
    <xf numFmtId="44" fontId="2" fillId="2" borderId="0" xfId="0" applyNumberFormat="1" applyFont="1" applyFill="1" applyBorder="1"/>
    <xf numFmtId="0" fontId="0" fillId="3" borderId="0" xfId="0" applyFont="1" applyFill="1" applyAlignment="1"/>
    <xf numFmtId="0" fontId="4" fillId="0" borderId="0" xfId="0" applyFont="1"/>
    <xf numFmtId="44" fontId="4" fillId="0" borderId="0" xfId="0" applyNumberFormat="1" applyFont="1"/>
    <xf numFmtId="0" fontId="4" fillId="0" borderId="0" xfId="0" applyFont="1" applyAlignment="1"/>
    <xf numFmtId="0" fontId="4" fillId="0" borderId="2" xfId="0" applyFont="1" applyBorder="1"/>
    <xf numFmtId="0" fontId="10" fillId="0" borderId="0" xfId="0" applyFont="1" applyAlignment="1"/>
    <xf numFmtId="0" fontId="12" fillId="4" borderId="0" xfId="0" applyFont="1" applyFill="1" applyAlignment="1"/>
    <xf numFmtId="0" fontId="6" fillId="4" borderId="0" xfId="0" applyFont="1" applyFill="1" applyAlignme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0" fillId="0" borderId="16" xfId="0" applyFont="1" applyBorder="1" applyAlignment="1"/>
    <xf numFmtId="0" fontId="0" fillId="0" borderId="16" xfId="0" applyFont="1" applyBorder="1" applyAlignment="1"/>
    <xf numFmtId="9" fontId="0" fillId="0" borderId="16" xfId="0" applyNumberFormat="1" applyFont="1" applyBorder="1" applyAlignment="1"/>
    <xf numFmtId="44" fontId="0" fillId="0" borderId="16" xfId="0" applyNumberFormat="1" applyFont="1" applyBorder="1" applyAlignment="1"/>
    <xf numFmtId="0" fontId="11" fillId="0" borderId="16" xfId="0" applyFont="1" applyBorder="1" applyAlignment="1"/>
    <xf numFmtId="44" fontId="2" fillId="0" borderId="0" xfId="0" applyNumberFormat="1" applyFont="1" applyAlignment="1">
      <alignment wrapText="1"/>
    </xf>
    <xf numFmtId="9" fontId="2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44" fontId="2" fillId="5" borderId="14" xfId="0" applyNumberFormat="1" applyFont="1" applyFill="1" applyBorder="1" applyAlignment="1">
      <alignment horizontal="center" wrapText="1"/>
    </xf>
    <xf numFmtId="44" fontId="3" fillId="5" borderId="14" xfId="0" applyNumberFormat="1" applyFont="1" applyFill="1" applyBorder="1"/>
    <xf numFmtId="44" fontId="5" fillId="5" borderId="14" xfId="0" applyNumberFormat="1" applyFont="1" applyFill="1" applyBorder="1"/>
    <xf numFmtId="44" fontId="2" fillId="5" borderId="14" xfId="0" applyNumberFormat="1" applyFont="1" applyFill="1" applyBorder="1"/>
    <xf numFmtId="44" fontId="2" fillId="3" borderId="0" xfId="0" applyNumberFormat="1" applyFont="1" applyFill="1" applyBorder="1"/>
    <xf numFmtId="44" fontId="2" fillId="6" borderId="14" xfId="0" applyNumberFormat="1" applyFont="1" applyFill="1" applyBorder="1" applyAlignment="1">
      <alignment horizontal="center" wrapText="1"/>
    </xf>
    <xf numFmtId="44" fontId="3" fillId="6" borderId="14" xfId="0" applyNumberFormat="1" applyFont="1" applyFill="1" applyBorder="1"/>
    <xf numFmtId="44" fontId="5" fillId="6" borderId="14" xfId="0" applyNumberFormat="1" applyFont="1" applyFill="1" applyBorder="1"/>
    <xf numFmtId="44" fontId="2" fillId="6" borderId="14" xfId="0" applyNumberFormat="1" applyFont="1" applyFill="1" applyBorder="1"/>
    <xf numFmtId="44" fontId="2" fillId="7" borderId="14" xfId="0" applyNumberFormat="1" applyFont="1" applyFill="1" applyBorder="1" applyAlignment="1">
      <alignment horizontal="center" wrapText="1"/>
    </xf>
    <xf numFmtId="0" fontId="0" fillId="8" borderId="0" xfId="0" applyFont="1" applyFill="1" applyAlignment="1"/>
    <xf numFmtId="44" fontId="3" fillId="7" borderId="14" xfId="0" applyNumberFormat="1" applyFont="1" applyFill="1" applyBorder="1"/>
    <xf numFmtId="44" fontId="5" fillId="7" borderId="14" xfId="0" applyNumberFormat="1" applyFont="1" applyFill="1" applyBorder="1"/>
    <xf numFmtId="44" fontId="2" fillId="7" borderId="14" xfId="0" applyNumberFormat="1" applyFont="1" applyFill="1" applyBorder="1"/>
    <xf numFmtId="44" fontId="2" fillId="8" borderId="0" xfId="0" applyNumberFormat="1" applyFont="1" applyFill="1" applyBorder="1"/>
    <xf numFmtId="44" fontId="6" fillId="9" borderId="14" xfId="0" applyNumberFormat="1" applyFont="1" applyFill="1" applyBorder="1" applyAlignment="1">
      <alignment horizontal="center" wrapText="1"/>
    </xf>
    <xf numFmtId="0" fontId="9" fillId="9" borderId="0" xfId="0" applyFont="1" applyFill="1" applyAlignment="1"/>
    <xf numFmtId="0" fontId="7" fillId="9" borderId="0" xfId="0" applyFont="1" applyFill="1" applyAlignment="1"/>
    <xf numFmtId="0" fontId="7" fillId="9" borderId="15" xfId="0" applyFont="1" applyFill="1" applyBorder="1" applyAlignment="1"/>
    <xf numFmtId="44" fontId="9" fillId="9" borderId="14" xfId="0" applyNumberFormat="1" applyFont="1" applyFill="1" applyBorder="1"/>
    <xf numFmtId="44" fontId="8" fillId="9" borderId="14" xfId="0" applyNumberFormat="1" applyFont="1" applyFill="1" applyBorder="1"/>
    <xf numFmtId="44" fontId="6" fillId="9" borderId="14" xfId="0" applyNumberFormat="1" applyFont="1" applyFill="1" applyBorder="1"/>
    <xf numFmtId="44" fontId="5" fillId="9" borderId="0" xfId="0" applyNumberFormat="1" applyFont="1" applyFill="1" applyBorder="1"/>
    <xf numFmtId="44" fontId="2" fillId="9" borderId="0" xfId="0" applyNumberFormat="1" applyFont="1" applyFill="1" applyBorder="1"/>
    <xf numFmtId="0" fontId="0" fillId="3" borderId="4" xfId="0" applyFont="1" applyFill="1" applyBorder="1" applyAlignment="1"/>
    <xf numFmtId="0" fontId="0" fillId="2" borderId="5" xfId="0" applyFont="1" applyFill="1" applyBorder="1" applyAlignment="1"/>
    <xf numFmtId="0" fontId="0" fillId="8" borderId="5" xfId="0" applyFont="1" applyFill="1" applyBorder="1" applyAlignment="1"/>
    <xf numFmtId="0" fontId="9" fillId="9" borderId="5" xfId="0" applyFont="1" applyFill="1" applyBorder="1" applyAlignment="1"/>
    <xf numFmtId="0" fontId="7" fillId="9" borderId="5" xfId="0" applyFont="1" applyFill="1" applyBorder="1" applyAlignment="1"/>
    <xf numFmtId="44" fontId="3" fillId="3" borderId="4" xfId="0" applyNumberFormat="1" applyFont="1" applyFill="1" applyBorder="1"/>
    <xf numFmtId="44" fontId="3" fillId="2" borderId="5" xfId="0" applyNumberFormat="1" applyFont="1" applyFill="1" applyBorder="1"/>
    <xf numFmtId="44" fontId="3" fillId="8" borderId="5" xfId="0" applyNumberFormat="1" applyFont="1" applyFill="1" applyBorder="1"/>
    <xf numFmtId="44" fontId="9" fillId="9" borderId="5" xfId="0" applyNumberFormat="1" applyFont="1" applyFill="1" applyBorder="1"/>
    <xf numFmtId="44" fontId="5" fillId="5" borderId="4" xfId="0" applyNumberFormat="1" applyFont="1" applyFill="1" applyBorder="1"/>
    <xf numFmtId="44" fontId="5" fillId="6" borderId="5" xfId="0" applyNumberFormat="1" applyFont="1" applyFill="1" applyBorder="1"/>
    <xf numFmtId="44" fontId="5" fillId="7" borderId="5" xfId="0" applyNumberFormat="1" applyFont="1" applyFill="1" applyBorder="1"/>
    <xf numFmtId="44" fontId="6" fillId="9" borderId="5" xfId="0" applyNumberFormat="1" applyFont="1" applyFill="1" applyBorder="1"/>
    <xf numFmtId="0" fontId="5" fillId="0" borderId="17" xfId="0" applyFont="1" applyBorder="1" applyAlignment="1">
      <alignment horizontal="left" wrapText="1"/>
    </xf>
    <xf numFmtId="44" fontId="5" fillId="3" borderId="17" xfId="0" applyNumberFormat="1" applyFont="1" applyFill="1" applyBorder="1" applyAlignment="1">
      <alignment horizontal="center" wrapText="1"/>
    </xf>
    <xf numFmtId="44" fontId="5" fillId="2" borderId="17" xfId="0" applyNumberFormat="1" applyFont="1" applyFill="1" applyBorder="1" applyAlignment="1">
      <alignment horizontal="center" wrapText="1"/>
    </xf>
    <xf numFmtId="44" fontId="5" fillId="8" borderId="17" xfId="0" applyNumberFormat="1" applyFont="1" applyFill="1" applyBorder="1" applyAlignment="1">
      <alignment horizontal="center" wrapText="1"/>
    </xf>
    <xf numFmtId="44" fontId="5" fillId="9" borderId="17" xfId="0" applyNumberFormat="1" applyFont="1" applyFill="1" applyBorder="1" applyAlignment="1">
      <alignment horizontal="center" wrapText="1"/>
    </xf>
    <xf numFmtId="44" fontId="3" fillId="3" borderId="18" xfId="0" applyNumberFormat="1" applyFont="1" applyFill="1" applyBorder="1"/>
    <xf numFmtId="44" fontId="3" fillId="2" borderId="19" xfId="0" applyNumberFormat="1" applyFont="1" applyFill="1" applyBorder="1"/>
    <xf numFmtId="44" fontId="3" fillId="8" borderId="19" xfId="0" applyNumberFormat="1" applyFont="1" applyFill="1" applyBorder="1"/>
    <xf numFmtId="44" fontId="4" fillId="9" borderId="19" xfId="0" applyNumberFormat="1" applyFont="1" applyFill="1" applyBorder="1"/>
    <xf numFmtId="44" fontId="3" fillId="9" borderId="19" xfId="0" applyNumberFormat="1" applyFont="1" applyFill="1" applyBorder="1"/>
    <xf numFmtId="9" fontId="4" fillId="0" borderId="0" xfId="0" applyNumberFormat="1" applyFont="1"/>
    <xf numFmtId="164" fontId="4" fillId="0" borderId="0" xfId="0" applyNumberFormat="1" applyFont="1"/>
    <xf numFmtId="44" fontId="3" fillId="5" borderId="16" xfId="0" applyNumberFormat="1" applyFont="1" applyFill="1" applyBorder="1" applyAlignment="1">
      <alignment horizontal="left"/>
    </xf>
    <xf numFmtId="44" fontId="3" fillId="6" borderId="16" xfId="0" applyNumberFormat="1" applyFont="1" applyFill="1" applyBorder="1"/>
    <xf numFmtId="44" fontId="3" fillId="7" borderId="16" xfId="0" applyNumberFormat="1" applyFont="1" applyFill="1" applyBorder="1"/>
    <xf numFmtId="44" fontId="4" fillId="9" borderId="16" xfId="0" applyNumberFormat="1" applyFont="1" applyFill="1" applyBorder="1"/>
    <xf numFmtId="44" fontId="3" fillId="9" borderId="16" xfId="0" applyNumberFormat="1" applyFont="1" applyFill="1" applyBorder="1"/>
    <xf numFmtId="44" fontId="3" fillId="5" borderId="21" xfId="0" applyNumberFormat="1" applyFont="1" applyFill="1" applyBorder="1" applyAlignment="1">
      <alignment horizontal="left"/>
    </xf>
    <xf numFmtId="44" fontId="3" fillId="6" borderId="21" xfId="0" applyNumberFormat="1" applyFont="1" applyFill="1" applyBorder="1"/>
    <xf numFmtId="44" fontId="3" fillId="7" borderId="21" xfId="0" applyNumberFormat="1" applyFont="1" applyFill="1" applyBorder="1"/>
    <xf numFmtId="44" fontId="4" fillId="9" borderId="21" xfId="0" applyNumberFormat="1" applyFont="1" applyFill="1" applyBorder="1"/>
    <xf numFmtId="44" fontId="3" fillId="9" borderId="21" xfId="0" applyNumberFormat="1" applyFont="1" applyFill="1" applyBorder="1"/>
    <xf numFmtId="44" fontId="3" fillId="5" borderId="17" xfId="0" applyNumberFormat="1" applyFont="1" applyFill="1" applyBorder="1"/>
    <xf numFmtId="44" fontId="3" fillId="6" borderId="17" xfId="0" applyNumberFormat="1" applyFont="1" applyFill="1" applyBorder="1"/>
    <xf numFmtId="44" fontId="3" fillId="7" borderId="17" xfId="0" applyNumberFormat="1" applyFont="1" applyFill="1" applyBorder="1"/>
    <xf numFmtId="44" fontId="4" fillId="9" borderId="17" xfId="0" applyNumberFormat="1" applyFont="1" applyFill="1" applyBorder="1"/>
    <xf numFmtId="44" fontId="3" fillId="9" borderId="17" xfId="0" applyNumberFormat="1" applyFont="1" applyFill="1" applyBorder="1"/>
    <xf numFmtId="44" fontId="3" fillId="5" borderId="22" xfId="0" applyNumberFormat="1" applyFont="1" applyFill="1" applyBorder="1"/>
    <xf numFmtId="44" fontId="3" fillId="6" borderId="22" xfId="0" applyNumberFormat="1" applyFont="1" applyFill="1" applyBorder="1"/>
    <xf numFmtId="44" fontId="3" fillId="7" borderId="22" xfId="0" applyNumberFormat="1" applyFont="1" applyFill="1" applyBorder="1"/>
    <xf numFmtId="44" fontId="4" fillId="9" borderId="22" xfId="0" applyNumberFormat="1" applyFont="1" applyFill="1" applyBorder="1"/>
    <xf numFmtId="44" fontId="3" fillId="9" borderId="22" xfId="0" applyNumberFormat="1" applyFont="1" applyFill="1" applyBorder="1"/>
    <xf numFmtId="44" fontId="3" fillId="5" borderId="23" xfId="0" applyNumberFormat="1" applyFont="1" applyFill="1" applyBorder="1"/>
    <xf numFmtId="44" fontId="3" fillId="6" borderId="24" xfId="0" applyNumberFormat="1" applyFont="1" applyFill="1" applyBorder="1"/>
    <xf numFmtId="44" fontId="3" fillId="7" borderId="24" xfId="0" applyNumberFormat="1" applyFont="1" applyFill="1" applyBorder="1"/>
    <xf numFmtId="44" fontId="4" fillId="9" borderId="24" xfId="0" applyNumberFormat="1" applyFont="1" applyFill="1" applyBorder="1"/>
    <xf numFmtId="44" fontId="3" fillId="9" borderId="24" xfId="0" applyNumberFormat="1" applyFont="1" applyFill="1" applyBorder="1"/>
    <xf numFmtId="44" fontId="4" fillId="5" borderId="16" xfId="0" applyNumberFormat="1" applyFont="1" applyFill="1" applyBorder="1"/>
    <xf numFmtId="44" fontId="4" fillId="6" borderId="16" xfId="0" applyNumberFormat="1" applyFont="1" applyFill="1" applyBorder="1"/>
    <xf numFmtId="44" fontId="4" fillId="7" borderId="16" xfId="0" applyNumberFormat="1" applyFont="1" applyFill="1" applyBorder="1"/>
    <xf numFmtId="44" fontId="4" fillId="5" borderId="21" xfId="0" applyNumberFormat="1" applyFont="1" applyFill="1" applyBorder="1"/>
    <xf numFmtId="44" fontId="4" fillId="6" borderId="21" xfId="0" applyNumberFormat="1" applyFont="1" applyFill="1" applyBorder="1"/>
    <xf numFmtId="44" fontId="4" fillId="7" borderId="21" xfId="0" applyNumberFormat="1" applyFont="1" applyFill="1" applyBorder="1"/>
    <xf numFmtId="44" fontId="3" fillId="5" borderId="29" xfId="0" applyNumberFormat="1" applyFont="1" applyFill="1" applyBorder="1"/>
    <xf numFmtId="44" fontId="3" fillId="6" borderId="30" xfId="0" applyNumberFormat="1" applyFont="1" applyFill="1" applyBorder="1"/>
    <xf numFmtId="44" fontId="3" fillId="7" borderId="30" xfId="0" applyNumberFormat="1" applyFont="1" applyFill="1" applyBorder="1"/>
    <xf numFmtId="44" fontId="4" fillId="9" borderId="30" xfId="0" applyNumberFormat="1" applyFont="1" applyFill="1" applyBorder="1"/>
    <xf numFmtId="44" fontId="3" fillId="9" borderId="30" xfId="0" applyNumberFormat="1" applyFont="1" applyFill="1" applyBorder="1"/>
    <xf numFmtId="44" fontId="5" fillId="5" borderId="26" xfId="0" applyNumberFormat="1" applyFont="1" applyFill="1" applyBorder="1"/>
    <xf numFmtId="44" fontId="5" fillId="6" borderId="27" xfId="0" applyNumberFormat="1" applyFont="1" applyFill="1" applyBorder="1"/>
    <xf numFmtId="44" fontId="5" fillId="7" borderId="27" xfId="0" applyNumberFormat="1" applyFont="1" applyFill="1" applyBorder="1"/>
    <xf numFmtId="44" fontId="5" fillId="9" borderId="27" xfId="0" applyNumberFormat="1" applyFont="1" applyFill="1" applyBorder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44" fontId="2" fillId="9" borderId="14" xfId="0" applyNumberFormat="1" applyFont="1" applyFill="1" applyBorder="1"/>
    <xf numFmtId="44" fontId="1" fillId="9" borderId="14" xfId="0" applyNumberFormat="1" applyFont="1" applyFill="1" applyBorder="1"/>
    <xf numFmtId="0" fontId="1" fillId="0" borderId="2" xfId="0" applyFont="1" applyBorder="1"/>
    <xf numFmtId="0" fontId="0" fillId="9" borderId="6" xfId="0" applyFont="1" applyFill="1" applyBorder="1" applyAlignment="1"/>
    <xf numFmtId="44" fontId="1" fillId="9" borderId="6" xfId="0" applyNumberFormat="1" applyFont="1" applyFill="1" applyBorder="1"/>
    <xf numFmtId="44" fontId="2" fillId="9" borderId="6" xfId="0" applyNumberFormat="1" applyFont="1" applyFill="1" applyBorder="1"/>
    <xf numFmtId="44" fontId="2" fillId="9" borderId="17" xfId="0" applyNumberFormat="1" applyFont="1" applyFill="1" applyBorder="1" applyAlignment="1">
      <alignment horizontal="center" wrapText="1"/>
    </xf>
    <xf numFmtId="44" fontId="1" fillId="9" borderId="20" xfId="0" applyNumberFormat="1" applyFont="1" applyFill="1" applyBorder="1"/>
    <xf numFmtId="44" fontId="1" fillId="9" borderId="16" xfId="0" applyNumberFormat="1" applyFont="1" applyFill="1" applyBorder="1"/>
    <xf numFmtId="44" fontId="1" fillId="9" borderId="21" xfId="0" applyNumberFormat="1" applyFont="1" applyFill="1" applyBorder="1"/>
    <xf numFmtId="44" fontId="1" fillId="9" borderId="17" xfId="0" applyNumberFormat="1" applyFont="1" applyFill="1" applyBorder="1"/>
    <xf numFmtId="44" fontId="1" fillId="9" borderId="22" xfId="0" applyNumberFormat="1" applyFont="1" applyFill="1" applyBorder="1"/>
    <xf numFmtId="44" fontId="1" fillId="9" borderId="25" xfId="0" applyNumberFormat="1" applyFont="1" applyFill="1" applyBorder="1"/>
    <xf numFmtId="44" fontId="1" fillId="9" borderId="31" xfId="0" applyNumberFormat="1" applyFont="1" applyFill="1" applyBorder="1"/>
    <xf numFmtId="44" fontId="2" fillId="9" borderId="28" xfId="0" applyNumberFormat="1" applyFont="1" applyFill="1" applyBorder="1"/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horizontal="left"/>
    </xf>
    <xf numFmtId="44" fontId="3" fillId="10" borderId="14" xfId="0" applyNumberFormat="1" applyFont="1" applyFill="1" applyBorder="1"/>
    <xf numFmtId="44" fontId="3" fillId="11" borderId="14" xfId="0" applyNumberFormat="1" applyFont="1" applyFill="1" applyBorder="1"/>
    <xf numFmtId="44" fontId="9" fillId="12" borderId="14" xfId="0" applyNumberFormat="1" applyFont="1" applyFill="1" applyBorder="1"/>
    <xf numFmtId="44" fontId="1" fillId="12" borderId="14" xfId="0" applyNumberFormat="1" applyFont="1" applyFill="1" applyBorder="1"/>
    <xf numFmtId="44" fontId="5" fillId="0" borderId="0" xfId="0" applyNumberFormat="1" applyFont="1" applyFill="1" applyBorder="1"/>
    <xf numFmtId="44" fontId="2" fillId="0" borderId="0" xfId="0" applyNumberFormat="1" applyFont="1" applyFill="1" applyBorder="1"/>
    <xf numFmtId="0" fontId="0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>
      <alignment horizontal="right"/>
    </xf>
    <xf numFmtId="44" fontId="5" fillId="9" borderId="31" xfId="0" applyNumberFormat="1" applyFont="1" applyFill="1" applyBorder="1"/>
    <xf numFmtId="44" fontId="5" fillId="7" borderId="28" xfId="0" applyNumberFormat="1" applyFont="1" applyFill="1" applyBorder="1"/>
    <xf numFmtId="0" fontId="15" fillId="0" borderId="0" xfId="0" applyFont="1" applyFill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9" fontId="0" fillId="0" borderId="0" xfId="0" applyNumberFormat="1" applyFont="1" applyBorder="1" applyAlignment="1"/>
  </cellXfs>
  <cellStyles count="45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371475</xdr:colOff>
      <xdr:row>30</xdr:row>
      <xdr:rowOff>9525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1155700</xdr:colOff>
      <xdr:row>27</xdr:row>
      <xdr:rowOff>63500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6743700" cy="5029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1155700</xdr:colOff>
      <xdr:row>27</xdr:row>
      <xdr:rowOff>63500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6743700" cy="5029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1155700</xdr:colOff>
      <xdr:row>27</xdr:row>
      <xdr:rowOff>63500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6743700" cy="5029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1155700</xdr:colOff>
      <xdr:row>27</xdr:row>
      <xdr:rowOff>63500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6743700" cy="5029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1155700</xdr:colOff>
      <xdr:row>27</xdr:row>
      <xdr:rowOff>63500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6743700" cy="50292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93"/>
  <sheetViews>
    <sheetView tabSelected="1" workbookViewId="0">
      <selection activeCell="D3" sqref="D3"/>
    </sheetView>
  </sheetViews>
  <sheetFormatPr baseColWidth="10" defaultColWidth="17.33203125" defaultRowHeight="15" customHeight="1" x14ac:dyDescent="0"/>
  <cols>
    <col min="1" max="1" width="26.33203125" customWidth="1"/>
    <col min="2" max="4" width="15.6640625" customWidth="1"/>
    <col min="5" max="5" width="15.6640625" style="47" customWidth="1"/>
    <col min="6" max="7" width="15.6640625" customWidth="1"/>
    <col min="8" max="8" width="15.6640625" hidden="1" customWidth="1"/>
    <col min="9" max="9" width="7.1640625" hidden="1" customWidth="1"/>
    <col min="10" max="10" width="17" hidden="1" customWidth="1"/>
    <col min="11" max="11" width="15.6640625" hidden="1" customWidth="1"/>
    <col min="12" max="12" width="58.6640625" customWidth="1"/>
    <col min="13" max="26" width="9.1640625" customWidth="1"/>
  </cols>
  <sheetData>
    <row r="1" spans="1:26" ht="15" customHeight="1">
      <c r="A1" s="50" t="s">
        <v>69</v>
      </c>
      <c r="B1" s="50" t="s">
        <v>70</v>
      </c>
      <c r="C1" s="50"/>
      <c r="D1" s="50"/>
      <c r="E1" s="51"/>
      <c r="F1" s="50"/>
      <c r="G1" s="50"/>
    </row>
    <row r="2" spans="1:26" ht="15" customHeight="1">
      <c r="A2" s="50"/>
      <c r="B2" s="50" t="s">
        <v>71</v>
      </c>
      <c r="C2" s="50"/>
      <c r="D2" s="50"/>
      <c r="E2" s="51"/>
      <c r="F2" s="50"/>
      <c r="G2" s="50"/>
    </row>
    <row r="3" spans="1:26" ht="15" customHeight="1">
      <c r="A3" s="50"/>
      <c r="B3" s="50" t="s">
        <v>119</v>
      </c>
      <c r="C3" s="50"/>
      <c r="D3" s="50"/>
      <c r="E3" s="51"/>
      <c r="F3" s="50"/>
      <c r="G3" s="50"/>
    </row>
    <row r="4" spans="1:26" ht="15" customHeight="1" thickBot="1"/>
    <row r="5" spans="1:26" ht="57.75" customHeight="1" thickBot="1">
      <c r="A5" s="38" t="s">
        <v>0</v>
      </c>
      <c r="B5" s="63" t="s">
        <v>64</v>
      </c>
      <c r="C5" s="68" t="s">
        <v>1</v>
      </c>
      <c r="D5" s="72" t="s">
        <v>68</v>
      </c>
      <c r="E5" s="78" t="s">
        <v>65</v>
      </c>
      <c r="F5" s="78" t="s">
        <v>66</v>
      </c>
      <c r="G5" s="78" t="s">
        <v>67</v>
      </c>
      <c r="H5" s="3" t="s">
        <v>2</v>
      </c>
      <c r="I5" s="4" t="s">
        <v>3</v>
      </c>
      <c r="J5" s="5" t="s">
        <v>4</v>
      </c>
      <c r="K5" s="5" t="s">
        <v>5</v>
      </c>
      <c r="L5" s="6" t="s">
        <v>6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" customHeight="1" thickBot="1">
      <c r="A6" s="1" t="s">
        <v>7</v>
      </c>
      <c r="B6" s="44"/>
      <c r="C6" s="42"/>
      <c r="D6" s="73"/>
      <c r="E6" s="79"/>
      <c r="F6" s="80"/>
      <c r="G6" s="81"/>
      <c r="H6" s="8"/>
      <c r="I6" s="9"/>
      <c r="J6" s="8"/>
      <c r="K6" s="8"/>
      <c r="L6" s="10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" customHeight="1" thickBot="1">
      <c r="A7" s="11" t="s">
        <v>8</v>
      </c>
      <c r="B7" s="64">
        <f t="shared" ref="B7:B17" si="0">SUM(C7:D7)</f>
        <v>16800</v>
      </c>
      <c r="C7" s="69">
        <v>0</v>
      </c>
      <c r="D7" s="74">
        <f>SUM(E7:G7)</f>
        <v>16800</v>
      </c>
      <c r="E7" s="156">
        <v>4000</v>
      </c>
      <c r="F7" s="156">
        <v>1000</v>
      </c>
      <c r="G7" s="156">
        <f>1800+5000+5000</f>
        <v>11800</v>
      </c>
      <c r="H7" s="8" t="e">
        <f>SUM(C7+#REF!)</f>
        <v>#REF!</v>
      </c>
      <c r="I7" s="9">
        <v>0.5</v>
      </c>
      <c r="J7" s="8" t="e">
        <f t="shared" ref="J7:J17" si="1">H7*I7</f>
        <v>#REF!</v>
      </c>
      <c r="K7" s="12" t="e">
        <f t="shared" ref="K7:K17" si="2">H7*I7</f>
        <v>#REF!</v>
      </c>
      <c r="L7" s="157" t="s">
        <v>100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" customHeight="1" thickBot="1">
      <c r="A8" s="11" t="s">
        <v>9</v>
      </c>
      <c r="B8" s="64">
        <f t="shared" si="0"/>
        <v>10000</v>
      </c>
      <c r="C8" s="69">
        <v>0</v>
      </c>
      <c r="D8" s="74">
        <f t="shared" ref="D8:D17" si="3">SUM(E8:G8)</f>
        <v>10000</v>
      </c>
      <c r="E8" s="156">
        <v>10000</v>
      </c>
      <c r="F8" s="82">
        <v>0</v>
      </c>
      <c r="G8" s="156">
        <v>0</v>
      </c>
      <c r="H8" s="8" t="e">
        <f>SUM(C8+#REF!)</f>
        <v>#REF!</v>
      </c>
      <c r="I8" s="9">
        <v>0.5</v>
      </c>
      <c r="J8" s="8" t="e">
        <f t="shared" si="1"/>
        <v>#REF!</v>
      </c>
      <c r="K8" s="12" t="e">
        <f t="shared" si="2"/>
        <v>#REF!</v>
      </c>
      <c r="L8" s="153" t="s">
        <v>98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" customHeight="1" thickBot="1">
      <c r="A9" s="11" t="s">
        <v>11</v>
      </c>
      <c r="B9" s="64">
        <f t="shared" si="0"/>
        <v>5000</v>
      </c>
      <c r="C9" s="69">
        <v>0</v>
      </c>
      <c r="D9" s="74">
        <f t="shared" si="3"/>
        <v>5000</v>
      </c>
      <c r="E9" s="156">
        <v>2500</v>
      </c>
      <c r="F9" s="156">
        <v>2500</v>
      </c>
      <c r="G9" s="156">
        <v>0</v>
      </c>
      <c r="H9" s="8" t="e">
        <f>SUM(C9+#REF!)</f>
        <v>#REF!</v>
      </c>
      <c r="I9" s="9">
        <v>0.5</v>
      </c>
      <c r="J9" s="8" t="e">
        <f t="shared" si="1"/>
        <v>#REF!</v>
      </c>
      <c r="K9" s="12" t="e">
        <f t="shared" si="2"/>
        <v>#REF!</v>
      </c>
      <c r="L9" s="157" t="s">
        <v>100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" customHeight="1" thickBot="1">
      <c r="A10" s="11" t="s">
        <v>12</v>
      </c>
      <c r="B10" s="64">
        <f t="shared" si="0"/>
        <v>7450</v>
      </c>
      <c r="C10" s="69">
        <v>0</v>
      </c>
      <c r="D10" s="74">
        <f>SUM(E10:G10)</f>
        <v>7450</v>
      </c>
      <c r="E10" s="156">
        <v>1500</v>
      </c>
      <c r="F10" s="156">
        <v>500</v>
      </c>
      <c r="G10" s="156">
        <f>1200+2125+2125</f>
        <v>5450</v>
      </c>
      <c r="H10" s="8" t="e">
        <f>SUM(C10+#REF!)</f>
        <v>#REF!</v>
      </c>
      <c r="I10" s="9">
        <v>0.5</v>
      </c>
      <c r="J10" s="8" t="e">
        <f t="shared" si="1"/>
        <v>#REF!</v>
      </c>
      <c r="K10" s="12" t="e">
        <f t="shared" si="2"/>
        <v>#REF!</v>
      </c>
      <c r="L10" s="157" t="s">
        <v>99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" customHeight="1" thickBot="1">
      <c r="A11" s="11" t="s">
        <v>13</v>
      </c>
      <c r="B11" s="64">
        <f>SUM(C11:D11)</f>
        <v>7500</v>
      </c>
      <c r="C11" s="69">
        <v>7500</v>
      </c>
      <c r="D11" s="74">
        <f t="shared" si="3"/>
        <v>0</v>
      </c>
      <c r="E11" s="82">
        <v>0</v>
      </c>
      <c r="F11" s="82"/>
      <c r="G11" s="156">
        <v>0</v>
      </c>
      <c r="H11" s="8" t="e">
        <f>SUM(C11+#REF!)</f>
        <v>#REF!</v>
      </c>
      <c r="I11" s="9">
        <v>0.5</v>
      </c>
      <c r="J11" s="8" t="e">
        <f t="shared" si="1"/>
        <v>#REF!</v>
      </c>
      <c r="K11" s="12" t="e">
        <f t="shared" si="2"/>
        <v>#REF!</v>
      </c>
      <c r="L11" s="10" t="s">
        <v>14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" customHeight="1" thickBot="1">
      <c r="A12" s="11" t="s">
        <v>15</v>
      </c>
      <c r="B12" s="64">
        <f t="shared" si="0"/>
        <v>3000</v>
      </c>
      <c r="C12" s="69">
        <v>0</v>
      </c>
      <c r="D12" s="74">
        <f>SUM(E12:G12)</f>
        <v>3000</v>
      </c>
      <c r="E12" s="82">
        <v>0</v>
      </c>
      <c r="F12" s="82">
        <v>0</v>
      </c>
      <c r="G12" s="156">
        <v>3000</v>
      </c>
      <c r="H12" s="8" t="e">
        <f>SUM(C12+#REF!)</f>
        <v>#REF!</v>
      </c>
      <c r="I12" s="9">
        <v>0.5</v>
      </c>
      <c r="J12" s="8" t="e">
        <f t="shared" si="1"/>
        <v>#REF!</v>
      </c>
      <c r="K12" s="12" t="e">
        <f t="shared" si="2"/>
        <v>#REF!</v>
      </c>
      <c r="L12" s="157" t="s">
        <v>109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" customHeight="1" thickBot="1">
      <c r="A13" s="11" t="s">
        <v>16</v>
      </c>
      <c r="B13" s="64">
        <f t="shared" si="0"/>
        <v>3000</v>
      </c>
      <c r="C13" s="69">
        <v>0</v>
      </c>
      <c r="D13" s="74">
        <f t="shared" si="3"/>
        <v>3000</v>
      </c>
      <c r="E13" s="82">
        <v>0</v>
      </c>
      <c r="F13" s="82">
        <v>0</v>
      </c>
      <c r="G13" s="156">
        <v>3000</v>
      </c>
      <c r="H13" s="8" t="e">
        <f>SUM(C13+#REF!)</f>
        <v>#REF!</v>
      </c>
      <c r="I13" s="9">
        <v>0.5</v>
      </c>
      <c r="J13" s="8" t="e">
        <f t="shared" si="1"/>
        <v>#REF!</v>
      </c>
      <c r="K13" s="12" t="e">
        <f t="shared" si="2"/>
        <v>#REF!</v>
      </c>
      <c r="L13" s="157" t="s">
        <v>111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" customHeight="1" thickBot="1">
      <c r="A14" s="11" t="s">
        <v>17</v>
      </c>
      <c r="B14" s="64">
        <f t="shared" si="0"/>
        <v>4000</v>
      </c>
      <c r="C14" s="69">
        <v>0</v>
      </c>
      <c r="D14" s="74">
        <f t="shared" si="3"/>
        <v>4000</v>
      </c>
      <c r="E14" s="82">
        <v>0</v>
      </c>
      <c r="F14" s="82">
        <v>0</v>
      </c>
      <c r="G14" s="156">
        <v>4000</v>
      </c>
      <c r="H14" s="8" t="e">
        <f>SUM(C14+#REF!)</f>
        <v>#REF!</v>
      </c>
      <c r="I14" s="9">
        <v>0.5</v>
      </c>
      <c r="J14" s="8" t="e">
        <f t="shared" si="1"/>
        <v>#REF!</v>
      </c>
      <c r="K14" s="12" t="e">
        <f t="shared" si="2"/>
        <v>#REF!</v>
      </c>
      <c r="L14" s="157" t="s">
        <v>112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" hidden="1" customHeight="1" thickBot="1">
      <c r="A15" s="11" t="s">
        <v>18</v>
      </c>
      <c r="B15" s="64">
        <f t="shared" si="0"/>
        <v>0</v>
      </c>
      <c r="C15" s="69">
        <v>0</v>
      </c>
      <c r="D15" s="74">
        <f t="shared" si="3"/>
        <v>0</v>
      </c>
      <c r="E15" s="82">
        <v>0</v>
      </c>
      <c r="F15" s="82"/>
      <c r="G15" s="156">
        <v>0</v>
      </c>
      <c r="H15" s="8" t="e">
        <f>SUM(C15+#REF!)</f>
        <v>#REF!</v>
      </c>
      <c r="I15" s="9">
        <v>0.5</v>
      </c>
      <c r="J15" s="8" t="e">
        <f t="shared" si="1"/>
        <v>#REF!</v>
      </c>
      <c r="K15" s="12" t="e">
        <f t="shared" si="2"/>
        <v>#REF!</v>
      </c>
      <c r="L15" s="157" t="s">
        <v>110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" hidden="1" customHeight="1" thickBot="1">
      <c r="A16" s="11" t="s">
        <v>19</v>
      </c>
      <c r="B16" s="64">
        <f t="shared" si="0"/>
        <v>0</v>
      </c>
      <c r="C16" s="69">
        <v>0</v>
      </c>
      <c r="D16" s="74">
        <f t="shared" si="3"/>
        <v>0</v>
      </c>
      <c r="E16" s="82">
        <v>0</v>
      </c>
      <c r="F16" s="82"/>
      <c r="G16" s="156">
        <v>0</v>
      </c>
      <c r="H16" s="8" t="e">
        <f>SUM(C16+#REF!)</f>
        <v>#REF!</v>
      </c>
      <c r="I16" s="9">
        <v>0.5</v>
      </c>
      <c r="J16" s="8" t="e">
        <f t="shared" si="1"/>
        <v>#REF!</v>
      </c>
      <c r="K16" s="12" t="e">
        <f t="shared" si="2"/>
        <v>#REF!</v>
      </c>
      <c r="L16" s="10" t="s">
        <v>20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.75" hidden="1" customHeight="1" thickBot="1">
      <c r="A17" s="11" t="s">
        <v>21</v>
      </c>
      <c r="B17" s="64">
        <f t="shared" si="0"/>
        <v>0</v>
      </c>
      <c r="C17" s="69">
        <v>0</v>
      </c>
      <c r="D17" s="74">
        <f t="shared" si="3"/>
        <v>0</v>
      </c>
      <c r="E17" s="82">
        <v>0</v>
      </c>
      <c r="F17" s="82"/>
      <c r="G17" s="156">
        <v>0</v>
      </c>
      <c r="H17" s="8" t="e">
        <f>SUM(C17+#REF!)</f>
        <v>#REF!</v>
      </c>
      <c r="I17" s="9">
        <v>0.5</v>
      </c>
      <c r="J17" s="8" t="e">
        <f t="shared" si="1"/>
        <v>#REF!</v>
      </c>
      <c r="K17" s="12" t="e">
        <f t="shared" si="2"/>
        <v>#REF!</v>
      </c>
      <c r="L17" s="10" t="s">
        <v>22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 customHeight="1" thickBot="1">
      <c r="A18" s="41" t="s">
        <v>10</v>
      </c>
      <c r="B18" s="65">
        <f>SUM(B7:B16)</f>
        <v>56750</v>
      </c>
      <c r="C18" s="70">
        <v>7500</v>
      </c>
      <c r="D18" s="75">
        <f>SUM(D7:D17)</f>
        <v>49250</v>
      </c>
      <c r="E18" s="155">
        <f>SUM(E7:E17)</f>
        <v>18000</v>
      </c>
      <c r="F18" s="155">
        <f>SUM(F7:F17)</f>
        <v>4000</v>
      </c>
      <c r="G18" s="155">
        <f>SUM(G7:G17)</f>
        <v>27250</v>
      </c>
      <c r="H18" s="14" t="e">
        <f>SUM(H7:H17)</f>
        <v>#REF!</v>
      </c>
      <c r="I18" s="15"/>
      <c r="J18" s="16" t="e">
        <f>SUM(J7:J17)</f>
        <v>#REF!</v>
      </c>
      <c r="K18" s="16" t="e">
        <f>SUM(K7:K17)</f>
        <v>#REF!</v>
      </c>
      <c r="L18" s="1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" customHeight="1" thickBot="1">
      <c r="A19" s="39" t="s">
        <v>23</v>
      </c>
      <c r="B19" s="87"/>
      <c r="C19" s="88"/>
      <c r="D19" s="89"/>
      <c r="E19" s="90"/>
      <c r="F19" s="91"/>
      <c r="G19" s="158"/>
      <c r="H19" s="8"/>
      <c r="I19" s="9"/>
      <c r="J19" s="8"/>
      <c r="K19" s="8" t="s">
        <v>24</v>
      </c>
      <c r="L19" s="10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5.5" customHeight="1" thickBot="1">
      <c r="A20" s="11" t="s">
        <v>25</v>
      </c>
      <c r="B20" s="64">
        <f>SUM(C20:D20)</f>
        <v>26760</v>
      </c>
      <c r="C20" s="69">
        <v>0</v>
      </c>
      <c r="D20" s="74">
        <f t="shared" ref="D20:D26" si="4">SUM(E20:G20)</f>
        <v>26760</v>
      </c>
      <c r="E20" s="156">
        <v>2400</v>
      </c>
      <c r="F20" s="156">
        <v>1200</v>
      </c>
      <c r="G20" s="156">
        <f>(4*6*890)+1800</f>
        <v>23160</v>
      </c>
      <c r="H20" s="8" t="e">
        <f>C20+#REF!</f>
        <v>#REF!</v>
      </c>
      <c r="I20" s="9">
        <v>0.5</v>
      </c>
      <c r="J20" s="12" t="e">
        <f t="shared" ref="J20" si="5">I20*H20</f>
        <v>#REF!</v>
      </c>
      <c r="K20" s="12" t="e">
        <f t="shared" ref="K20" si="6">H20*I20</f>
        <v>#REF!</v>
      </c>
      <c r="L20" s="13" t="s">
        <v>116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2" customHeight="1" thickBot="1">
      <c r="A21" s="11" t="s">
        <v>26</v>
      </c>
      <c r="B21" s="172">
        <f t="shared" ref="B21:B26" si="7">SUM(C21:D21)</f>
        <v>45138</v>
      </c>
      <c r="C21" s="172">
        <v>0</v>
      </c>
      <c r="D21" s="173">
        <f t="shared" si="4"/>
        <v>45138</v>
      </c>
      <c r="E21" s="174">
        <v>0</v>
      </c>
      <c r="F21" s="174"/>
      <c r="G21" s="175">
        <v>45138</v>
      </c>
      <c r="H21" s="8" t="e">
        <f>C21+#REF!</f>
        <v>#REF!</v>
      </c>
      <c r="I21" s="9">
        <v>0.5</v>
      </c>
      <c r="J21" s="12" t="e">
        <f t="shared" ref="J21:J26" si="8">I21*H21</f>
        <v>#REF!</v>
      </c>
      <c r="K21" s="12" t="e">
        <f t="shared" ref="K21:K26" si="9">H21*I21</f>
        <v>#REF!</v>
      </c>
      <c r="L21" s="170" t="s">
        <v>105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2" customHeight="1" thickBot="1">
      <c r="A22" s="154" t="s">
        <v>104</v>
      </c>
      <c r="B22" s="172">
        <f>SUM(C22:D22)</f>
        <v>4965</v>
      </c>
      <c r="C22" s="172">
        <v>0</v>
      </c>
      <c r="D22" s="173">
        <f>SUM(E22:G22)</f>
        <v>4965</v>
      </c>
      <c r="E22" s="174">
        <v>0</v>
      </c>
      <c r="F22" s="174"/>
      <c r="G22" s="175">
        <v>4965</v>
      </c>
      <c r="H22" s="8"/>
      <c r="I22" s="9"/>
      <c r="J22" s="12"/>
      <c r="K22" s="12"/>
      <c r="L22" s="153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" customHeight="1" thickBot="1">
      <c r="A23" s="11" t="s">
        <v>27</v>
      </c>
      <c r="B23" s="64">
        <f t="shared" si="7"/>
        <v>8592</v>
      </c>
      <c r="C23" s="69">
        <v>0</v>
      </c>
      <c r="D23" s="74">
        <f t="shared" si="4"/>
        <v>8592</v>
      </c>
      <c r="E23" s="82">
        <v>0</v>
      </c>
      <c r="F23" s="82"/>
      <c r="G23" s="156">
        <f>(7*1056)+1200</f>
        <v>8592</v>
      </c>
      <c r="H23" s="8" t="e">
        <f>C23+#REF!</f>
        <v>#REF!</v>
      </c>
      <c r="I23" s="9">
        <v>0.5</v>
      </c>
      <c r="J23" s="12" t="e">
        <f t="shared" ref="J23" si="10">I23*H23</f>
        <v>#REF!</v>
      </c>
      <c r="K23" s="12" t="e">
        <f t="shared" ref="K23" si="11">H23*I23</f>
        <v>#REF!</v>
      </c>
      <c r="L23" s="157" t="s">
        <v>117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" hidden="1" customHeight="1" thickBot="1">
      <c r="A24" s="11" t="s">
        <v>28</v>
      </c>
      <c r="B24" s="64">
        <f t="shared" si="7"/>
        <v>0</v>
      </c>
      <c r="C24" s="69">
        <v>0</v>
      </c>
      <c r="D24" s="74">
        <f t="shared" si="4"/>
        <v>0</v>
      </c>
      <c r="E24" s="82">
        <v>0</v>
      </c>
      <c r="F24" s="82"/>
      <c r="G24" s="156">
        <v>0</v>
      </c>
      <c r="H24" s="8" t="e">
        <f>C24+#REF!</f>
        <v>#REF!</v>
      </c>
      <c r="I24" s="9">
        <v>0.5</v>
      </c>
      <c r="J24" s="12" t="e">
        <f t="shared" si="8"/>
        <v>#REF!</v>
      </c>
      <c r="K24" s="12" t="e">
        <f t="shared" si="9"/>
        <v>#REF!</v>
      </c>
      <c r="L24" s="10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" customHeight="1" thickBot="1">
      <c r="A25" s="11" t="s">
        <v>29</v>
      </c>
      <c r="B25" s="64">
        <f t="shared" si="7"/>
        <v>2540.16</v>
      </c>
      <c r="C25" s="69">
        <v>0</v>
      </c>
      <c r="D25" s="74">
        <f t="shared" si="4"/>
        <v>2540.16</v>
      </c>
      <c r="E25" s="82">
        <v>0</v>
      </c>
      <c r="F25" s="82"/>
      <c r="G25" s="156">
        <f>(G20+G23)*0.08</f>
        <v>2540.16</v>
      </c>
      <c r="H25" s="8" t="e">
        <f>C25+#REF!</f>
        <v>#REF!</v>
      </c>
      <c r="I25" s="9">
        <v>0.5</v>
      </c>
      <c r="J25" s="12" t="e">
        <f t="shared" si="8"/>
        <v>#REF!</v>
      </c>
      <c r="K25" s="12" t="e">
        <f t="shared" si="9"/>
        <v>#REF!</v>
      </c>
      <c r="L25" s="10" t="s">
        <v>30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" customHeight="1" thickBot="1">
      <c r="A26" s="11" t="s">
        <v>31</v>
      </c>
      <c r="B26" s="64">
        <f t="shared" si="7"/>
        <v>5425</v>
      </c>
      <c r="C26" s="69">
        <v>0</v>
      </c>
      <c r="D26" s="74">
        <f t="shared" si="4"/>
        <v>5425</v>
      </c>
      <c r="E26" s="82">
        <v>0</v>
      </c>
      <c r="F26" s="82"/>
      <c r="G26" s="156">
        <f>31*175</f>
        <v>5425</v>
      </c>
      <c r="H26" s="8" t="e">
        <f>C26+#REF!</f>
        <v>#REF!</v>
      </c>
      <c r="I26" s="9">
        <v>0.5</v>
      </c>
      <c r="J26" s="12" t="e">
        <f t="shared" si="8"/>
        <v>#REF!</v>
      </c>
      <c r="K26" s="12" t="e">
        <f t="shared" si="9"/>
        <v>#REF!</v>
      </c>
      <c r="L26" s="10" t="s">
        <v>32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.75" customHeight="1" thickBot="1">
      <c r="A27" s="41" t="s">
        <v>10</v>
      </c>
      <c r="B27" s="65">
        <f>SUM(B20:B26)</f>
        <v>93420.160000000003</v>
      </c>
      <c r="C27" s="70">
        <v>0</v>
      </c>
      <c r="D27" s="75">
        <f>SUM(D20:D26)</f>
        <v>93420.160000000003</v>
      </c>
      <c r="E27" s="155">
        <f>SUM(E20:E26)</f>
        <v>2400</v>
      </c>
      <c r="F27" s="155">
        <f>SUM(F20:F26)</f>
        <v>1200</v>
      </c>
      <c r="G27" s="155">
        <f>SUM(G20:G26)</f>
        <v>89820.160000000003</v>
      </c>
      <c r="H27" s="14" t="e">
        <f>SUM(H20:H26)</f>
        <v>#REF!</v>
      </c>
      <c r="I27" s="20"/>
      <c r="J27" s="16" t="e">
        <f>SUM(J20:J26)</f>
        <v>#REF!</v>
      </c>
      <c r="K27" s="16" t="e">
        <f>SUM(K20:K26)</f>
        <v>#REF!</v>
      </c>
      <c r="L27" s="1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" customHeight="1" thickBot="1">
      <c r="A28" s="1" t="s">
        <v>33</v>
      </c>
      <c r="B28" s="87"/>
      <c r="C28" s="88"/>
      <c r="D28" s="89"/>
      <c r="E28" s="90"/>
      <c r="F28" s="91"/>
      <c r="G28" s="158"/>
      <c r="H28" s="8"/>
      <c r="I28" s="9"/>
      <c r="J28" s="8"/>
      <c r="K28" s="8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" customHeight="1" thickBot="1">
      <c r="A29" s="11" t="s">
        <v>34</v>
      </c>
      <c r="B29" s="64">
        <f>SUM(C29:D29)</f>
        <v>500</v>
      </c>
      <c r="C29" s="69">
        <v>0</v>
      </c>
      <c r="D29" s="74">
        <f>SUM(E29:G29)</f>
        <v>500</v>
      </c>
      <c r="E29" s="82">
        <v>0</v>
      </c>
      <c r="F29" s="82"/>
      <c r="G29" s="156">
        <v>500</v>
      </c>
      <c r="H29" s="8" t="e">
        <f>C29+#REF!</f>
        <v>#REF!</v>
      </c>
      <c r="I29" s="9">
        <v>0.5</v>
      </c>
      <c r="J29" s="8" t="e">
        <f t="shared" ref="J29:J33" si="12">I29*H29</f>
        <v>#REF!</v>
      </c>
      <c r="K29" s="12" t="e">
        <f t="shared" ref="K29:K33" si="13">H29*I29</f>
        <v>#REF!</v>
      </c>
      <c r="L29" s="10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" customHeight="1" thickBot="1">
      <c r="A30" s="11" t="s">
        <v>35</v>
      </c>
      <c r="B30" s="64">
        <f t="shared" ref="B30:B33" si="14">SUM(C30:D30)</f>
        <v>2000</v>
      </c>
      <c r="C30" s="69">
        <v>0</v>
      </c>
      <c r="D30" s="74">
        <f t="shared" ref="D30:D33" si="15">SUM(E30:G30)</f>
        <v>2000</v>
      </c>
      <c r="E30" s="82">
        <v>0</v>
      </c>
      <c r="F30" s="82"/>
      <c r="G30" s="156">
        <v>2000</v>
      </c>
      <c r="H30" s="8" t="e">
        <f>C30+#REF!</f>
        <v>#REF!</v>
      </c>
      <c r="I30" s="9">
        <v>0.5</v>
      </c>
      <c r="J30" s="8" t="e">
        <f t="shared" si="12"/>
        <v>#REF!</v>
      </c>
      <c r="K30" s="12" t="e">
        <f t="shared" si="13"/>
        <v>#REF!</v>
      </c>
      <c r="L30" s="10" t="s">
        <v>36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hidden="1" customHeight="1" thickBot="1">
      <c r="A31" s="11" t="s">
        <v>37</v>
      </c>
      <c r="B31" s="64">
        <f t="shared" si="14"/>
        <v>0</v>
      </c>
      <c r="C31" s="69">
        <v>0</v>
      </c>
      <c r="D31" s="74">
        <f t="shared" si="15"/>
        <v>0</v>
      </c>
      <c r="E31" s="82">
        <v>0</v>
      </c>
      <c r="F31" s="82"/>
      <c r="G31" s="82">
        <v>0</v>
      </c>
      <c r="H31" s="8" t="e">
        <f>C31+#REF!</f>
        <v>#REF!</v>
      </c>
      <c r="I31" s="9">
        <v>0.5</v>
      </c>
      <c r="J31" s="8" t="e">
        <f t="shared" si="12"/>
        <v>#REF!</v>
      </c>
      <c r="K31" s="12" t="e">
        <f t="shared" si="13"/>
        <v>#REF!</v>
      </c>
      <c r="L31" s="10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" hidden="1" customHeight="1" thickBot="1">
      <c r="A32" s="11" t="s">
        <v>38</v>
      </c>
      <c r="B32" s="64">
        <f t="shared" si="14"/>
        <v>0</v>
      </c>
      <c r="C32" s="69"/>
      <c r="D32" s="74">
        <f t="shared" si="15"/>
        <v>0</v>
      </c>
      <c r="E32" s="82">
        <v>0</v>
      </c>
      <c r="F32" s="82"/>
      <c r="G32" s="156">
        <v>0</v>
      </c>
      <c r="H32" s="8" t="e">
        <f>C32+#REF!</f>
        <v>#REF!</v>
      </c>
      <c r="I32" s="9">
        <v>0.5</v>
      </c>
      <c r="J32" s="8" t="e">
        <f t="shared" si="12"/>
        <v>#REF!</v>
      </c>
      <c r="K32" s="12" t="e">
        <f t="shared" si="13"/>
        <v>#REF!</v>
      </c>
      <c r="L32" s="19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75" customHeight="1" thickBot="1">
      <c r="A33" s="11" t="s">
        <v>39</v>
      </c>
      <c r="B33" s="64">
        <f t="shared" si="14"/>
        <v>24000</v>
      </c>
      <c r="C33" s="69">
        <v>24000</v>
      </c>
      <c r="D33" s="74">
        <f t="shared" si="15"/>
        <v>0</v>
      </c>
      <c r="E33" s="82">
        <v>0</v>
      </c>
      <c r="F33" s="82"/>
      <c r="G33" s="156">
        <v>0</v>
      </c>
      <c r="H33" s="8" t="e">
        <f>C33+#REF!</f>
        <v>#REF!</v>
      </c>
      <c r="I33" s="9">
        <v>0.5</v>
      </c>
      <c r="J33" s="8" t="e">
        <f t="shared" si="12"/>
        <v>#REF!</v>
      </c>
      <c r="K33" s="12" t="e">
        <f t="shared" si="13"/>
        <v>#REF!</v>
      </c>
      <c r="L33" s="19" t="s">
        <v>40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 thickBot="1">
      <c r="A34" s="41" t="s">
        <v>10</v>
      </c>
      <c r="B34" s="65">
        <f>SUM(B29:B33)</f>
        <v>26500</v>
      </c>
      <c r="C34" s="70">
        <f>SUM(C32:C33)</f>
        <v>24000</v>
      </c>
      <c r="D34" s="75">
        <f>SUM(D29:D33)</f>
        <v>2500</v>
      </c>
      <c r="E34" s="84">
        <f t="shared" ref="E34:H34" si="16">SUM(E29:E33)</f>
        <v>0</v>
      </c>
      <c r="F34" s="84"/>
      <c r="G34" s="155">
        <f>SUM(G29:G33)</f>
        <v>2500</v>
      </c>
      <c r="H34" s="14" t="e">
        <f t="shared" si="16"/>
        <v>#REF!</v>
      </c>
      <c r="I34" s="20"/>
      <c r="J34" s="16" t="e">
        <f t="shared" ref="J34:K34" si="17">SUM(J29:J33)</f>
        <v>#REF!</v>
      </c>
      <c r="K34" s="16" t="e">
        <f t="shared" si="17"/>
        <v>#REF!</v>
      </c>
      <c r="L34" s="10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" customHeight="1" thickBot="1">
      <c r="A35" s="39" t="s">
        <v>41</v>
      </c>
      <c r="B35" s="92"/>
      <c r="C35" s="93"/>
      <c r="D35" s="94"/>
      <c r="E35" s="95"/>
      <c r="F35" s="95"/>
      <c r="G35" s="159"/>
      <c r="H35" s="21"/>
      <c r="I35" s="22"/>
      <c r="J35" s="21"/>
      <c r="K35" s="21"/>
      <c r="L35" s="23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" customHeight="1" thickBot="1">
      <c r="A36" s="11" t="s">
        <v>42</v>
      </c>
      <c r="B36" s="64">
        <f>SUM(C36:D36)</f>
        <v>500</v>
      </c>
      <c r="C36" s="69">
        <v>0</v>
      </c>
      <c r="D36" s="74">
        <f>SUM(E36:G36)</f>
        <v>500</v>
      </c>
      <c r="E36" s="82">
        <v>0</v>
      </c>
      <c r="F36" s="82"/>
      <c r="G36" s="156">
        <v>500</v>
      </c>
      <c r="H36" s="8" t="e">
        <f>C36+#REF!</f>
        <v>#REF!</v>
      </c>
      <c r="I36" s="9">
        <v>0.5</v>
      </c>
      <c r="J36" s="8" t="e">
        <f t="shared" ref="J36:J42" si="18">I36*H36</f>
        <v>#REF!</v>
      </c>
      <c r="K36" s="12" t="e">
        <f t="shared" ref="K36:K42" si="19">H36*I36</f>
        <v>#REF!</v>
      </c>
      <c r="L36" s="10" t="s">
        <v>43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" customHeight="1" thickBot="1">
      <c r="A37" s="11" t="s">
        <v>44</v>
      </c>
      <c r="B37" s="64">
        <f t="shared" ref="B37:B42" si="20">SUM(C37:D37)</f>
        <v>3000</v>
      </c>
      <c r="C37" s="69">
        <v>0</v>
      </c>
      <c r="D37" s="74">
        <f t="shared" ref="D37:D42" si="21">SUM(E37:G37)</f>
        <v>3000</v>
      </c>
      <c r="E37" s="82">
        <v>0</v>
      </c>
      <c r="F37" s="82"/>
      <c r="G37" s="156">
        <v>3000</v>
      </c>
      <c r="H37" s="8" t="e">
        <f>C37+#REF!</f>
        <v>#REF!</v>
      </c>
      <c r="I37" s="9">
        <v>0.5</v>
      </c>
      <c r="J37" s="8" t="e">
        <f t="shared" si="18"/>
        <v>#REF!</v>
      </c>
      <c r="K37" s="12" t="e">
        <f t="shared" si="19"/>
        <v>#REF!</v>
      </c>
      <c r="L37" s="10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" customHeight="1" thickBot="1">
      <c r="A38" s="11" t="s">
        <v>37</v>
      </c>
      <c r="B38" s="64">
        <f t="shared" si="20"/>
        <v>300</v>
      </c>
      <c r="C38" s="69">
        <v>0</v>
      </c>
      <c r="D38" s="74">
        <f>SUM(E38:G38)</f>
        <v>300</v>
      </c>
      <c r="E38" s="82">
        <v>0</v>
      </c>
      <c r="F38" s="82"/>
      <c r="G38" s="156">
        <v>300</v>
      </c>
      <c r="H38" s="8" t="e">
        <f>C38+#REF!</f>
        <v>#REF!</v>
      </c>
      <c r="I38" s="9">
        <v>0.5</v>
      </c>
      <c r="J38" s="8" t="e">
        <f t="shared" si="18"/>
        <v>#REF!</v>
      </c>
      <c r="K38" s="12" t="e">
        <f t="shared" si="19"/>
        <v>#REF!</v>
      </c>
      <c r="L38" s="10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" customHeight="1" thickBot="1">
      <c r="A39" s="11" t="s">
        <v>45</v>
      </c>
      <c r="B39" s="64">
        <f t="shared" si="20"/>
        <v>400</v>
      </c>
      <c r="C39" s="69">
        <v>0</v>
      </c>
      <c r="D39" s="74">
        <f t="shared" si="21"/>
        <v>400</v>
      </c>
      <c r="E39" s="82">
        <v>0</v>
      </c>
      <c r="F39" s="82"/>
      <c r="G39" s="156">
        <v>400</v>
      </c>
      <c r="H39" s="8" t="e">
        <f>C39+#REF!</f>
        <v>#REF!</v>
      </c>
      <c r="I39" s="9">
        <v>0.5</v>
      </c>
      <c r="J39" s="8" t="e">
        <f t="shared" si="18"/>
        <v>#REF!</v>
      </c>
      <c r="K39" s="12" t="e">
        <f t="shared" si="19"/>
        <v>#REF!</v>
      </c>
      <c r="L39" s="7" t="s">
        <v>46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" customHeight="1" thickBot="1">
      <c r="A40" s="154" t="s">
        <v>47</v>
      </c>
      <c r="B40" s="64">
        <f t="shared" si="20"/>
        <v>15000</v>
      </c>
      <c r="C40" s="69">
        <v>0</v>
      </c>
      <c r="D40" s="74">
        <f t="shared" si="21"/>
        <v>15000</v>
      </c>
      <c r="E40" s="82">
        <v>0</v>
      </c>
      <c r="F40" s="82"/>
      <c r="G40" s="156">
        <v>15000</v>
      </c>
      <c r="H40" s="8" t="e">
        <f>C40+#REF!</f>
        <v>#REF!</v>
      </c>
      <c r="I40" s="9">
        <v>0.5</v>
      </c>
      <c r="J40" s="8" t="e">
        <f t="shared" si="18"/>
        <v>#REF!</v>
      </c>
      <c r="K40" s="12" t="e">
        <f t="shared" si="19"/>
        <v>#REF!</v>
      </c>
      <c r="L40" s="153" t="s">
        <v>113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" hidden="1" customHeight="1" thickBot="1">
      <c r="A41" s="11" t="s">
        <v>48</v>
      </c>
      <c r="B41" s="64">
        <f t="shared" si="20"/>
        <v>0</v>
      </c>
      <c r="C41" s="69">
        <v>0</v>
      </c>
      <c r="D41" s="74">
        <f t="shared" si="21"/>
        <v>0</v>
      </c>
      <c r="E41" s="82">
        <v>0</v>
      </c>
      <c r="F41" s="82"/>
      <c r="G41" s="156">
        <v>0</v>
      </c>
      <c r="H41" s="8" t="e">
        <f>C41+#REF!</f>
        <v>#REF!</v>
      </c>
      <c r="I41" s="9">
        <v>0.5</v>
      </c>
      <c r="J41" s="8" t="e">
        <f t="shared" si="18"/>
        <v>#REF!</v>
      </c>
      <c r="K41" s="12" t="e">
        <f t="shared" si="19"/>
        <v>#REF!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.75" hidden="1" customHeight="1" thickBot="1">
      <c r="A42" s="11" t="s">
        <v>49</v>
      </c>
      <c r="B42" s="64">
        <f t="shared" si="20"/>
        <v>0</v>
      </c>
      <c r="C42" s="69">
        <v>0</v>
      </c>
      <c r="D42" s="74">
        <f t="shared" si="21"/>
        <v>0</v>
      </c>
      <c r="E42" s="82">
        <v>0</v>
      </c>
      <c r="F42" s="82"/>
      <c r="G42" s="156">
        <v>0</v>
      </c>
      <c r="H42" s="8" t="e">
        <f>C42+#REF!</f>
        <v>#REF!</v>
      </c>
      <c r="I42" s="9">
        <v>0.5</v>
      </c>
      <c r="J42" s="8" t="e">
        <f t="shared" si="18"/>
        <v>#REF!</v>
      </c>
      <c r="K42" s="12" t="e">
        <f t="shared" si="19"/>
        <v>#REF!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 customHeight="1" thickBot="1">
      <c r="A43" s="41" t="s">
        <v>10</v>
      </c>
      <c r="B43" s="65">
        <f>SUM(B36:B42)</f>
        <v>19200</v>
      </c>
      <c r="C43" s="70">
        <f t="shared" ref="C43:H43" si="22">SUM(C36:C42)</f>
        <v>0</v>
      </c>
      <c r="D43" s="75">
        <f>SUM(D36:D42)</f>
        <v>19200</v>
      </c>
      <c r="E43" s="84">
        <f t="shared" si="22"/>
        <v>0</v>
      </c>
      <c r="F43" s="155">
        <f>SUM(F36:F42)</f>
        <v>0</v>
      </c>
      <c r="G43" s="155">
        <f>SUM(G36:G42)</f>
        <v>19200</v>
      </c>
      <c r="H43" s="14" t="e">
        <f t="shared" si="22"/>
        <v>#REF!</v>
      </c>
      <c r="I43" s="24">
        <v>0.5</v>
      </c>
      <c r="J43" s="25" t="e">
        <f t="shared" ref="J43:K43" si="23">SUM(J36:J42)</f>
        <v>#REF!</v>
      </c>
      <c r="K43" s="25" t="e">
        <f t="shared" si="23"/>
        <v>#REF!</v>
      </c>
      <c r="L43" s="26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" customHeight="1" thickBot="1">
      <c r="A44" s="1" t="s">
        <v>50</v>
      </c>
      <c r="B44" s="92"/>
      <c r="C44" s="93"/>
      <c r="D44" s="94"/>
      <c r="E44" s="95"/>
      <c r="F44" s="95"/>
      <c r="G44" s="159"/>
      <c r="H44" s="8"/>
      <c r="I44" s="9"/>
      <c r="J44" s="8"/>
      <c r="K44" s="8"/>
      <c r="L44" s="10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" hidden="1" customHeight="1" thickBot="1">
      <c r="A45" s="11" t="s">
        <v>51</v>
      </c>
      <c r="B45" s="64">
        <f>SUM(C45:D45)</f>
        <v>0</v>
      </c>
      <c r="C45" s="69">
        <v>0</v>
      </c>
      <c r="D45" s="74">
        <f>SUM(E45:G45)</f>
        <v>0</v>
      </c>
      <c r="E45" s="82">
        <v>0</v>
      </c>
      <c r="F45" s="82"/>
      <c r="G45" s="156">
        <v>0</v>
      </c>
      <c r="H45" s="8" t="e">
        <f>C45+#REF!</f>
        <v>#REF!</v>
      </c>
      <c r="I45" s="9">
        <v>0.5</v>
      </c>
      <c r="J45" s="8" t="e">
        <f t="shared" ref="J45:J50" si="24">I45*H45</f>
        <v>#REF!</v>
      </c>
      <c r="K45" s="12" t="e">
        <f t="shared" ref="K45:K50" si="25">H45*I45</f>
        <v>#REF!</v>
      </c>
      <c r="L45" s="10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" hidden="1" customHeight="1" thickBot="1">
      <c r="A46" s="11" t="s">
        <v>52</v>
      </c>
      <c r="B46" s="64">
        <f t="shared" ref="B46:B59" si="26">SUM(C46:D46)</f>
        <v>0</v>
      </c>
      <c r="C46" s="69">
        <v>0</v>
      </c>
      <c r="D46" s="74">
        <f t="shared" ref="D46:D59" si="27">SUM(E46:G46)</f>
        <v>0</v>
      </c>
      <c r="E46" s="82">
        <v>0</v>
      </c>
      <c r="F46" s="82"/>
      <c r="G46" s="156">
        <v>0</v>
      </c>
      <c r="H46" s="8" t="e">
        <f>C46+#REF!</f>
        <v>#REF!</v>
      </c>
      <c r="I46" s="9">
        <v>0.5</v>
      </c>
      <c r="J46" s="8" t="e">
        <f t="shared" si="24"/>
        <v>#REF!</v>
      </c>
      <c r="K46" s="12" t="e">
        <f t="shared" si="25"/>
        <v>#REF!</v>
      </c>
      <c r="L46" s="10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" hidden="1" customHeight="1" thickBot="1">
      <c r="A47" s="11" t="s">
        <v>53</v>
      </c>
      <c r="B47" s="64">
        <f t="shared" si="26"/>
        <v>0</v>
      </c>
      <c r="C47" s="69">
        <v>0</v>
      </c>
      <c r="D47" s="74">
        <f t="shared" si="27"/>
        <v>0</v>
      </c>
      <c r="E47" s="82">
        <v>0</v>
      </c>
      <c r="F47" s="82"/>
      <c r="G47" s="156">
        <v>0</v>
      </c>
      <c r="H47" s="8" t="e">
        <f>C47+#REF!</f>
        <v>#REF!</v>
      </c>
      <c r="I47" s="9">
        <v>0.5</v>
      </c>
      <c r="J47" s="8" t="e">
        <f t="shared" si="24"/>
        <v>#REF!</v>
      </c>
      <c r="K47" s="12" t="e">
        <f t="shared" si="25"/>
        <v>#REF!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" hidden="1" customHeight="1" thickBot="1">
      <c r="A48" s="11" t="s">
        <v>54</v>
      </c>
      <c r="B48" s="64">
        <f t="shared" si="26"/>
        <v>0</v>
      </c>
      <c r="C48" s="69">
        <v>0</v>
      </c>
      <c r="D48" s="74">
        <f t="shared" si="27"/>
        <v>0</v>
      </c>
      <c r="E48" s="82">
        <v>0</v>
      </c>
      <c r="F48" s="82"/>
      <c r="G48" s="156">
        <v>0</v>
      </c>
      <c r="H48" s="8" t="e">
        <f>C48+#REF!</f>
        <v>#REF!</v>
      </c>
      <c r="I48" s="9">
        <v>0.5</v>
      </c>
      <c r="J48" s="8" t="e">
        <f t="shared" si="24"/>
        <v>#REF!</v>
      </c>
      <c r="K48" s="12" t="e">
        <f t="shared" si="25"/>
        <v>#REF!</v>
      </c>
      <c r="L48" s="10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" hidden="1" customHeight="1" thickBot="1">
      <c r="A49" s="11" t="s">
        <v>55</v>
      </c>
      <c r="B49" s="64">
        <f t="shared" si="26"/>
        <v>0</v>
      </c>
      <c r="C49" s="69">
        <v>0</v>
      </c>
      <c r="D49" s="74">
        <f>SUM(E49:G49)</f>
        <v>0</v>
      </c>
      <c r="E49" s="82">
        <v>0</v>
      </c>
      <c r="F49" s="82"/>
      <c r="G49" s="156">
        <v>0</v>
      </c>
      <c r="H49" s="8" t="e">
        <f>C49+#REF!</f>
        <v>#REF!</v>
      </c>
      <c r="I49" s="9">
        <v>0.5</v>
      </c>
      <c r="J49" s="8" t="e">
        <f t="shared" si="24"/>
        <v>#REF!</v>
      </c>
      <c r="K49" s="12" t="e">
        <f t="shared" si="25"/>
        <v>#REF!</v>
      </c>
      <c r="L49" s="10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" hidden="1" customHeight="1" thickBot="1">
      <c r="A50" s="11" t="s">
        <v>56</v>
      </c>
      <c r="B50" s="64">
        <f t="shared" si="26"/>
        <v>0</v>
      </c>
      <c r="C50" s="69">
        <v>0</v>
      </c>
      <c r="D50" s="74">
        <f t="shared" si="27"/>
        <v>0</v>
      </c>
      <c r="E50" s="82">
        <v>0</v>
      </c>
      <c r="F50" s="82"/>
      <c r="G50" s="156">
        <v>0</v>
      </c>
      <c r="H50" s="8" t="e">
        <f>C50+#REF!</f>
        <v>#REF!</v>
      </c>
      <c r="I50" s="9">
        <v>0.5</v>
      </c>
      <c r="J50" s="8" t="e">
        <f t="shared" si="24"/>
        <v>#REF!</v>
      </c>
      <c r="K50" s="12" t="e">
        <f t="shared" si="25"/>
        <v>#REF!</v>
      </c>
      <c r="L50" s="10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" hidden="1" customHeight="1" thickBot="1">
      <c r="A51" s="11" t="s">
        <v>57</v>
      </c>
      <c r="B51" s="64">
        <f t="shared" si="26"/>
        <v>0</v>
      </c>
      <c r="C51" s="69">
        <v>0</v>
      </c>
      <c r="D51" s="74">
        <f t="shared" si="27"/>
        <v>0</v>
      </c>
      <c r="E51" s="82">
        <v>0</v>
      </c>
      <c r="F51" s="82"/>
      <c r="G51" s="156">
        <v>0</v>
      </c>
      <c r="H51" s="8" t="e">
        <f>C51+#REF!</f>
        <v>#REF!</v>
      </c>
      <c r="I51" s="9"/>
      <c r="J51" s="8"/>
      <c r="K51" s="12"/>
      <c r="L51" s="10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" customHeight="1" thickBot="1">
      <c r="A52" s="11" t="s">
        <v>58</v>
      </c>
      <c r="B52" s="64">
        <f t="shared" si="26"/>
        <v>34000</v>
      </c>
      <c r="C52" s="69">
        <v>34000</v>
      </c>
      <c r="D52" s="74">
        <f t="shared" ref="D52:D58" si="28">SUM(E52:G52)</f>
        <v>0</v>
      </c>
      <c r="E52" s="82">
        <v>0</v>
      </c>
      <c r="F52" s="82"/>
      <c r="G52" s="156">
        <v>0</v>
      </c>
      <c r="H52" s="8" t="e">
        <f>C52+#REF!</f>
        <v>#REF!</v>
      </c>
      <c r="I52" s="9"/>
      <c r="J52" s="8"/>
      <c r="K52" s="12"/>
      <c r="L52" s="157" t="s">
        <v>114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" customHeight="1" thickBot="1">
      <c r="A53" s="154" t="s">
        <v>102</v>
      </c>
      <c r="B53" s="172">
        <f>SUM(C53:D53)</f>
        <v>8000</v>
      </c>
      <c r="C53" s="172"/>
      <c r="D53" s="173">
        <f t="shared" si="28"/>
        <v>8000</v>
      </c>
      <c r="E53" s="174">
        <v>0</v>
      </c>
      <c r="F53" s="174"/>
      <c r="G53" s="175">
        <v>8000</v>
      </c>
      <c r="H53" s="8"/>
      <c r="I53" s="9"/>
      <c r="J53" s="8"/>
      <c r="K53" s="12"/>
      <c r="L53" s="157" t="s">
        <v>103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" customHeight="1" thickBot="1">
      <c r="A54" s="11" t="s">
        <v>59</v>
      </c>
      <c r="B54" s="64">
        <f t="shared" si="26"/>
        <v>30000</v>
      </c>
      <c r="C54" s="69">
        <v>0</v>
      </c>
      <c r="D54" s="74">
        <f t="shared" si="28"/>
        <v>30000</v>
      </c>
      <c r="E54" s="82">
        <v>0</v>
      </c>
      <c r="F54" s="156">
        <v>10000</v>
      </c>
      <c r="G54" s="156">
        <v>20000</v>
      </c>
      <c r="H54" s="8" t="e">
        <f>C54+#REF!</f>
        <v>#REF!</v>
      </c>
      <c r="I54" s="9">
        <v>0.5</v>
      </c>
      <c r="J54" s="8" t="e">
        <f>I54*H54</f>
        <v>#REF!</v>
      </c>
      <c r="K54" s="12" t="e">
        <f>H54*I54</f>
        <v>#REF!</v>
      </c>
      <c r="L54" s="48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" customHeight="1" thickBot="1">
      <c r="A55" s="11" t="s">
        <v>60</v>
      </c>
      <c r="B55" s="64">
        <f t="shared" si="26"/>
        <v>1466.6100000000001</v>
      </c>
      <c r="C55" s="69"/>
      <c r="D55" s="74">
        <f t="shared" si="28"/>
        <v>1466.6100000000001</v>
      </c>
      <c r="E55" s="82">
        <v>0</v>
      </c>
      <c r="F55" s="83"/>
      <c r="G55" s="156">
        <f>2000-533.39</f>
        <v>1466.6100000000001</v>
      </c>
      <c r="H55" s="8"/>
      <c r="I55" s="9"/>
      <c r="J55" s="8"/>
      <c r="K55" s="12"/>
      <c r="L55" s="153" t="s">
        <v>96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.75" customHeight="1" thickBot="1">
      <c r="A56" s="11" t="s">
        <v>61</v>
      </c>
      <c r="B56" s="64">
        <f>SUM(C56:D56)</f>
        <v>2000</v>
      </c>
      <c r="C56" s="69">
        <v>0</v>
      </c>
      <c r="D56" s="74">
        <f t="shared" si="28"/>
        <v>2000</v>
      </c>
      <c r="E56" s="82">
        <v>0</v>
      </c>
      <c r="F56" s="82"/>
      <c r="G56" s="156">
        <v>2000</v>
      </c>
      <c r="H56" s="8" t="e">
        <f>C56+#REF!</f>
        <v>#REF!</v>
      </c>
      <c r="I56" s="9">
        <v>0.5</v>
      </c>
      <c r="J56" s="8" t="e">
        <f>I56*H56</f>
        <v>#REF!</v>
      </c>
      <c r="K56" s="27" t="e">
        <f>H56*I56</f>
        <v>#REF!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.75" customHeight="1" thickBot="1">
      <c r="A57" s="154" t="s">
        <v>106</v>
      </c>
      <c r="B57" s="172">
        <f>SUM(C57:D57)</f>
        <v>16899.092000000001</v>
      </c>
      <c r="C57" s="172"/>
      <c r="D57" s="173">
        <f>SUM(E57:G57)</f>
        <v>16899.092000000001</v>
      </c>
      <c r="E57" s="174"/>
      <c r="F57" s="174"/>
      <c r="G57" s="175">
        <f>0.08*(SUM(D45:D56,D58,D36:D42,D29:D33,D20:D26,D7:D17))</f>
        <v>16899.092000000001</v>
      </c>
      <c r="H57" s="8"/>
      <c r="I57" s="9"/>
      <c r="J57" s="8"/>
      <c r="K57" s="2"/>
      <c r="L57" s="171" t="s">
        <v>107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75" customHeight="1" thickBot="1">
      <c r="A58" s="154" t="s">
        <v>115</v>
      </c>
      <c r="B58" s="64">
        <f t="shared" si="26"/>
        <v>5401.880000000001</v>
      </c>
      <c r="C58" s="69">
        <v>0</v>
      </c>
      <c r="D58" s="74">
        <f t="shared" si="28"/>
        <v>5401.880000000001</v>
      </c>
      <c r="E58" s="156">
        <f>25801.88-20400</f>
        <v>5401.880000000001</v>
      </c>
      <c r="F58" s="82"/>
      <c r="G58" s="156"/>
      <c r="H58" s="8"/>
      <c r="I58" s="9"/>
      <c r="J58" s="8"/>
      <c r="K58" s="2"/>
      <c r="L58" s="153" t="s">
        <v>97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.75" customHeight="1" thickBot="1">
      <c r="A59" s="11" t="s">
        <v>62</v>
      </c>
      <c r="B59" s="64">
        <f t="shared" si="26"/>
        <v>50000</v>
      </c>
      <c r="C59" s="69">
        <v>50000</v>
      </c>
      <c r="D59" s="74">
        <f t="shared" si="27"/>
        <v>0</v>
      </c>
      <c r="E59" s="82">
        <v>0</v>
      </c>
      <c r="F59" s="82"/>
      <c r="G59" s="156">
        <v>0</v>
      </c>
      <c r="H59" s="8" t="e">
        <f>C59+#REF!</f>
        <v>#REF!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.75" customHeight="1" thickBot="1">
      <c r="A60" s="41" t="s">
        <v>10</v>
      </c>
      <c r="B60" s="65">
        <f>SUM(B45:B59)</f>
        <v>147767.58199999999</v>
      </c>
      <c r="C60" s="70">
        <f t="shared" ref="C60" si="29">SUM(C45:C59)</f>
        <v>84000</v>
      </c>
      <c r="D60" s="75">
        <f>SUM(D45:D59)</f>
        <v>63767.582000000009</v>
      </c>
      <c r="E60" s="155">
        <f>SUM(E45:E59)</f>
        <v>5401.880000000001</v>
      </c>
      <c r="F60" s="155">
        <f>SUM(F45:F59)</f>
        <v>10000</v>
      </c>
      <c r="G60" s="155">
        <f>SUM(G45:G59)</f>
        <v>48365.702000000005</v>
      </c>
      <c r="H60" s="14" t="e">
        <f>SUM(H45:H59)</f>
        <v>#REF!</v>
      </c>
      <c r="I60" s="20"/>
      <c r="J60" s="14" t="e">
        <f t="shared" ref="J60:K60" si="30">SUM(J45:J56)</f>
        <v>#REF!</v>
      </c>
      <c r="K60" s="28" t="e">
        <f t="shared" si="30"/>
        <v>#REF!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.75" customHeight="1" thickBot="1">
      <c r="A61" s="41"/>
      <c r="B61" s="96"/>
      <c r="C61" s="97"/>
      <c r="D61" s="98"/>
      <c r="E61" s="99"/>
      <c r="F61" s="99"/>
      <c r="G61" s="160"/>
      <c r="H61" s="14"/>
      <c r="I61" s="20"/>
      <c r="J61" s="14"/>
      <c r="K61" s="16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.75" customHeight="1" thickBot="1">
      <c r="A62" s="40" t="s">
        <v>63</v>
      </c>
      <c r="B62" s="66">
        <f t="shared" ref="B62:H62" si="31">B60+B43+B34+B27+B18</f>
        <v>343637.74199999997</v>
      </c>
      <c r="C62" s="71">
        <f t="shared" si="31"/>
        <v>115500</v>
      </c>
      <c r="D62" s="76">
        <f>D60+D43+D34+D27+D18</f>
        <v>228137.74200000003</v>
      </c>
      <c r="E62" s="155">
        <f t="shared" si="31"/>
        <v>25801.88</v>
      </c>
      <c r="F62" s="155">
        <f t="shared" si="31"/>
        <v>15200</v>
      </c>
      <c r="G62" s="155">
        <f t="shared" si="31"/>
        <v>187135.86200000002</v>
      </c>
      <c r="H62" s="29" t="e">
        <f t="shared" si="31"/>
        <v>#REF!</v>
      </c>
      <c r="I62" s="30"/>
      <c r="J62" s="31" t="e">
        <f>J60+J43+J34+J27+J18</f>
        <v>#REF!</v>
      </c>
      <c r="K62" s="31" t="e">
        <f>K60+K43+K34+K27+K18</f>
        <v>#REF!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3" thickBot="1">
      <c r="A63" s="32"/>
      <c r="B63" s="67"/>
      <c r="C63" s="43"/>
      <c r="D63" s="77"/>
      <c r="E63" s="85"/>
      <c r="F63" s="86"/>
      <c r="G63" s="86"/>
      <c r="H63" s="33"/>
      <c r="I63" s="34"/>
      <c r="J63" s="33"/>
      <c r="K63" s="33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s="62" customFormat="1" ht="25.25" customHeight="1" thickBot="1">
      <c r="A64" s="100" t="s">
        <v>72</v>
      </c>
      <c r="B64" s="101" t="s">
        <v>89</v>
      </c>
      <c r="C64" s="102" t="s">
        <v>90</v>
      </c>
      <c r="D64" s="103" t="s">
        <v>91</v>
      </c>
      <c r="E64" s="104" t="s">
        <v>92</v>
      </c>
      <c r="F64" s="104" t="s">
        <v>93</v>
      </c>
      <c r="G64" s="161" t="s">
        <v>94</v>
      </c>
      <c r="H64" s="60"/>
      <c r="I64" s="61"/>
      <c r="J64" s="60"/>
      <c r="K64" s="60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2" customHeight="1">
      <c r="A65" s="53" t="s">
        <v>74</v>
      </c>
      <c r="B65" s="105"/>
      <c r="C65" s="106"/>
      <c r="D65" s="107"/>
      <c r="E65" s="108"/>
      <c r="F65" s="109"/>
      <c r="G65" s="162"/>
      <c r="H65" s="7"/>
      <c r="I65" s="9"/>
      <c r="J65" s="33"/>
      <c r="K65" s="33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" customHeight="1">
      <c r="A66" s="54" t="s">
        <v>73</v>
      </c>
      <c r="B66" s="112">
        <f>SUM(C66:D66)</f>
        <v>117394.2</v>
      </c>
      <c r="C66" s="113">
        <f>SUM(B93)</f>
        <v>117394.2</v>
      </c>
      <c r="D66" s="114">
        <f>SUM(E66:G66)</f>
        <v>0</v>
      </c>
      <c r="E66" s="115"/>
      <c r="F66" s="116"/>
      <c r="G66" s="163"/>
      <c r="H66" s="7"/>
      <c r="I66" s="9"/>
      <c r="J66" s="33"/>
      <c r="K66" s="33"/>
      <c r="L66" s="153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" customHeight="1">
      <c r="A67" s="54" t="s">
        <v>75</v>
      </c>
      <c r="B67" s="112">
        <f>SUM(C67:D67)</f>
        <v>50000</v>
      </c>
      <c r="C67" s="113"/>
      <c r="D67" s="114">
        <f>SUM(E67:G67)</f>
        <v>50000</v>
      </c>
      <c r="E67" s="115"/>
      <c r="F67" s="116">
        <v>25000</v>
      </c>
      <c r="G67" s="163">
        <v>25000</v>
      </c>
      <c r="H67" s="7"/>
      <c r="I67" s="9"/>
      <c r="J67" s="33"/>
      <c r="K67" s="33"/>
      <c r="L67" s="35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" customHeight="1" thickBot="1">
      <c r="A68" s="54" t="s">
        <v>82</v>
      </c>
      <c r="B68" s="117">
        <f>SUM(C68:D68)</f>
        <v>0</v>
      </c>
      <c r="C68" s="118"/>
      <c r="D68" s="119">
        <f>SUM(E68:G68)</f>
        <v>0</v>
      </c>
      <c r="E68" s="120"/>
      <c r="F68" s="121"/>
      <c r="G68" s="164"/>
      <c r="H68" s="7"/>
      <c r="I68" s="9"/>
      <c r="J68" s="33"/>
      <c r="K68" s="33"/>
      <c r="L68" s="35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" customHeight="1" thickBot="1">
      <c r="A69" s="52" t="s">
        <v>10</v>
      </c>
      <c r="B69" s="122">
        <f>SUM(B66:B68)</f>
        <v>167394.20000000001</v>
      </c>
      <c r="C69" s="123">
        <f>SUM(C66:C68)</f>
        <v>117394.2</v>
      </c>
      <c r="D69" s="124">
        <f>SUM(D66:D68)</f>
        <v>50000</v>
      </c>
      <c r="E69" s="125"/>
      <c r="F69" s="126">
        <f>SUM(F66:F68)</f>
        <v>25000</v>
      </c>
      <c r="G69" s="165">
        <f>SUM(G66:G68)</f>
        <v>25000</v>
      </c>
      <c r="H69" s="7"/>
      <c r="I69" s="9"/>
      <c r="J69" s="33"/>
      <c r="K69" s="33"/>
      <c r="L69" s="35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" customHeight="1">
      <c r="A70" s="35"/>
      <c r="B70" s="127"/>
      <c r="C70" s="128"/>
      <c r="D70" s="129"/>
      <c r="E70" s="130"/>
      <c r="F70" s="131"/>
      <c r="G70" s="166"/>
      <c r="H70" s="7"/>
      <c r="I70" s="9"/>
      <c r="J70" s="33"/>
      <c r="K70" s="33"/>
      <c r="L70" s="35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" customHeight="1">
      <c r="A71" s="53" t="s">
        <v>76</v>
      </c>
      <c r="B71" s="132"/>
      <c r="C71" s="133"/>
      <c r="D71" s="134"/>
      <c r="E71" s="135"/>
      <c r="F71" s="136"/>
      <c r="G71" s="167"/>
      <c r="H71" s="8"/>
      <c r="I71" s="9"/>
      <c r="J71" s="33"/>
      <c r="K71" s="33"/>
      <c r="L71" s="35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s="49" customFormat="1" ht="12" customHeight="1">
      <c r="A72" s="54" t="s">
        <v>83</v>
      </c>
      <c r="B72" s="137">
        <f>SUM(C72:D72)</f>
        <v>5000</v>
      </c>
      <c r="C72" s="138"/>
      <c r="D72" s="139">
        <f>SUM(E72:G72)</f>
        <v>5000</v>
      </c>
      <c r="E72" s="115">
        <v>5000</v>
      </c>
      <c r="F72" s="115">
        <v>0</v>
      </c>
      <c r="G72" s="163"/>
      <c r="H72" s="45"/>
      <c r="I72" s="110"/>
      <c r="J72" s="46"/>
      <c r="K72" s="46"/>
      <c r="L72" s="152" t="s">
        <v>95</v>
      </c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</row>
    <row r="73" spans="1:26" s="49" customFormat="1" ht="12" customHeight="1">
      <c r="A73" s="54" t="s">
        <v>84</v>
      </c>
      <c r="B73" s="137">
        <f>SUM(C73:D73)</f>
        <v>10000</v>
      </c>
      <c r="C73" s="138"/>
      <c r="D73" s="139">
        <f>SUM(E73:G73)</f>
        <v>10000</v>
      </c>
      <c r="E73" s="115"/>
      <c r="F73" s="115">
        <v>10000</v>
      </c>
      <c r="G73" s="163"/>
      <c r="H73" s="45"/>
      <c r="I73" s="110"/>
      <c r="J73" s="46"/>
      <c r="K73" s="46"/>
      <c r="L73" s="153" t="s">
        <v>101</v>
      </c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</row>
    <row r="74" spans="1:26" s="49" customFormat="1" ht="12" customHeight="1" thickBot="1">
      <c r="A74" s="54" t="s">
        <v>85</v>
      </c>
      <c r="B74" s="140">
        <f>SUM(C74:D74)</f>
        <v>0</v>
      </c>
      <c r="C74" s="141"/>
      <c r="D74" s="142">
        <f>SUM(E74:G74)</f>
        <v>0</v>
      </c>
      <c r="E74" s="120"/>
      <c r="F74" s="120"/>
      <c r="G74" s="164"/>
      <c r="H74" s="45"/>
      <c r="I74" s="110"/>
      <c r="J74" s="46"/>
      <c r="K74" s="46"/>
      <c r="L74" s="111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</row>
    <row r="75" spans="1:26" ht="12" customHeight="1" thickBot="1">
      <c r="A75" s="52" t="s">
        <v>10</v>
      </c>
      <c r="B75" s="122">
        <f t="shared" ref="B75:G75" si="32">SUM(B72:B74)</f>
        <v>15000</v>
      </c>
      <c r="C75" s="123">
        <f t="shared" si="32"/>
        <v>0</v>
      </c>
      <c r="D75" s="124">
        <f t="shared" si="32"/>
        <v>15000</v>
      </c>
      <c r="E75" s="125">
        <f t="shared" si="32"/>
        <v>5000</v>
      </c>
      <c r="F75" s="125">
        <f t="shared" si="32"/>
        <v>10000</v>
      </c>
      <c r="G75" s="165">
        <f t="shared" si="32"/>
        <v>0</v>
      </c>
      <c r="H75" s="36"/>
      <c r="I75" s="37"/>
      <c r="J75" s="8"/>
      <c r="K75" s="8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" customHeight="1" thickBot="1">
      <c r="A76" s="49"/>
      <c r="B76" s="143"/>
      <c r="C76" s="144"/>
      <c r="D76" s="145"/>
      <c r="E76" s="146"/>
      <c r="F76" s="147"/>
      <c r="G76" s="168"/>
    </row>
    <row r="77" spans="1:26" ht="15" customHeight="1" thickBot="1">
      <c r="A77" s="52" t="s">
        <v>86</v>
      </c>
      <c r="B77" s="148">
        <f>SUM(B69+B75)</f>
        <v>182394.2</v>
      </c>
      <c r="C77" s="149">
        <f>SUM(C69+C75)</f>
        <v>117394.2</v>
      </c>
      <c r="D77" s="150">
        <f>SUM(D69+D75)</f>
        <v>65000</v>
      </c>
      <c r="E77" s="151">
        <f t="shared" ref="E77:G77" si="33">SUM(E69+E75)</f>
        <v>5000</v>
      </c>
      <c r="F77" s="151">
        <f t="shared" si="33"/>
        <v>35000</v>
      </c>
      <c r="G77" s="169">
        <f t="shared" si="33"/>
        <v>25000</v>
      </c>
    </row>
    <row r="78" spans="1:26" ht="15" customHeight="1" thickBot="1">
      <c r="A78" s="52" t="s">
        <v>87</v>
      </c>
      <c r="B78" s="148">
        <f>B62</f>
        <v>343637.74199999997</v>
      </c>
      <c r="C78" s="149">
        <f>C62</f>
        <v>115500</v>
      </c>
      <c r="D78" s="150">
        <f>D62</f>
        <v>228137.74200000003</v>
      </c>
      <c r="E78" s="151">
        <f t="shared" ref="E78:G78" si="34">E62</f>
        <v>25801.88</v>
      </c>
      <c r="F78" s="151">
        <f t="shared" si="34"/>
        <v>15200</v>
      </c>
      <c r="G78" s="169">
        <f t="shared" si="34"/>
        <v>187135.86200000002</v>
      </c>
    </row>
    <row r="79" spans="1:26" ht="15" customHeight="1" thickBot="1">
      <c r="A79" s="52" t="s">
        <v>88</v>
      </c>
      <c r="B79" s="148">
        <f t="shared" ref="B79:G79" si="35">SUM(B77-B78)</f>
        <v>-161243.54199999996</v>
      </c>
      <c r="C79" s="149">
        <f t="shared" si="35"/>
        <v>1894.1999999999971</v>
      </c>
      <c r="D79" s="150">
        <f>SUM(D77-D78)</f>
        <v>-163137.74200000003</v>
      </c>
      <c r="E79" s="151">
        <f t="shared" si="35"/>
        <v>-20801.88</v>
      </c>
      <c r="F79" s="151">
        <f t="shared" si="35"/>
        <v>19800</v>
      </c>
      <c r="G79" s="169">
        <f t="shared" si="35"/>
        <v>-162135.86200000002</v>
      </c>
    </row>
    <row r="80" spans="1:26" ht="15" customHeight="1">
      <c r="A80" s="52"/>
      <c r="B80" s="176"/>
      <c r="C80" s="176"/>
      <c r="D80" s="176"/>
      <c r="E80" s="176"/>
      <c r="F80" s="176"/>
      <c r="G80" s="177"/>
    </row>
    <row r="81" spans="1:7" ht="15" customHeight="1">
      <c r="A81" s="52"/>
      <c r="B81" s="176"/>
      <c r="C81" s="176"/>
      <c r="D81" s="176"/>
      <c r="E81" s="176"/>
      <c r="F81" s="176"/>
      <c r="G81" s="177"/>
    </row>
    <row r="82" spans="1:7" ht="25" customHeight="1" thickBot="1">
      <c r="B82" s="183" t="s">
        <v>118</v>
      </c>
      <c r="C82" s="178"/>
      <c r="E82" s="179"/>
      <c r="F82" s="178"/>
      <c r="G82" s="178"/>
    </row>
    <row r="83" spans="1:7" ht="15" customHeight="1" thickBot="1">
      <c r="A83" s="52" t="s">
        <v>86</v>
      </c>
      <c r="B83" s="148">
        <f t="shared" ref="B83:G83" si="36">SUM(B69+B75)</f>
        <v>182394.2</v>
      </c>
      <c r="C83" s="149">
        <f t="shared" si="36"/>
        <v>117394.2</v>
      </c>
      <c r="D83" s="150">
        <f t="shared" si="36"/>
        <v>65000</v>
      </c>
      <c r="E83" s="151">
        <f t="shared" si="36"/>
        <v>5000</v>
      </c>
      <c r="F83" s="151">
        <f t="shared" si="36"/>
        <v>35000</v>
      </c>
      <c r="G83" s="169">
        <f t="shared" si="36"/>
        <v>25000</v>
      </c>
    </row>
    <row r="84" spans="1:7" ht="15" customHeight="1" thickBot="1">
      <c r="A84" s="52" t="s">
        <v>87</v>
      </c>
      <c r="B84" s="148">
        <f>B62</f>
        <v>343637.74199999997</v>
      </c>
      <c r="C84" s="149">
        <f>C62</f>
        <v>115500</v>
      </c>
      <c r="D84" s="150">
        <f>SUM(E84:G84)</f>
        <v>178034.74200000003</v>
      </c>
      <c r="E84" s="151">
        <f>E62</f>
        <v>25801.88</v>
      </c>
      <c r="F84" s="151">
        <f>F62</f>
        <v>15200</v>
      </c>
      <c r="G84" s="169">
        <f>G62-45138-4965</f>
        <v>137032.86200000002</v>
      </c>
    </row>
    <row r="85" spans="1:7" ht="15" customHeight="1" thickBot="1">
      <c r="A85" s="52" t="s">
        <v>88</v>
      </c>
      <c r="B85" s="148">
        <f>SUM(B83-B84)</f>
        <v>-161243.54199999996</v>
      </c>
      <c r="C85" s="149">
        <f t="shared" ref="C85" si="37">SUM(C83-C84)</f>
        <v>1894.1999999999971</v>
      </c>
      <c r="D85" s="182">
        <f>SUM(D83-D84)</f>
        <v>-113034.74200000003</v>
      </c>
      <c r="E85" s="181">
        <f>SUM(E83-E84)</f>
        <v>-20801.88</v>
      </c>
      <c r="F85" s="151">
        <f>SUM(F83-F84)</f>
        <v>19800</v>
      </c>
      <c r="G85" s="169">
        <f t="shared" ref="G85" si="38">SUM(G83-G84)</f>
        <v>-112032.86200000002</v>
      </c>
    </row>
    <row r="86" spans="1:7" ht="15" customHeight="1">
      <c r="A86" s="180"/>
      <c r="B86" s="176"/>
      <c r="C86" s="176"/>
      <c r="D86" s="176"/>
      <c r="E86" s="176"/>
      <c r="F86" s="176"/>
      <c r="G86" s="177"/>
    </row>
    <row r="87" spans="1:7" ht="15" customHeight="1">
      <c r="A87" s="180"/>
      <c r="B87" s="176"/>
      <c r="C87" s="176"/>
      <c r="D87" s="176"/>
      <c r="E87" s="176"/>
      <c r="F87" s="176"/>
      <c r="G87" s="177"/>
    </row>
    <row r="88" spans="1:7" ht="15" customHeight="1">
      <c r="A88" s="59" t="s">
        <v>77</v>
      </c>
      <c r="B88" s="56"/>
      <c r="C88" s="184"/>
      <c r="D88" s="185"/>
    </row>
    <row r="89" spans="1:7" ht="15" customHeight="1">
      <c r="A89" s="55" t="s">
        <v>78</v>
      </c>
      <c r="B89" s="56">
        <v>700</v>
      </c>
      <c r="C89" s="184"/>
      <c r="D89" s="184"/>
    </row>
    <row r="90" spans="1:7" ht="15" customHeight="1">
      <c r="A90" s="55" t="s">
        <v>79</v>
      </c>
      <c r="B90" s="56">
        <v>12</v>
      </c>
      <c r="C90" s="184"/>
      <c r="D90" s="184"/>
    </row>
    <row r="91" spans="1:7" ht="15" customHeight="1">
      <c r="A91" s="55" t="s">
        <v>80</v>
      </c>
      <c r="B91" s="57">
        <v>0.55000000000000004</v>
      </c>
      <c r="C91" s="184"/>
      <c r="D91" s="186"/>
    </row>
    <row r="92" spans="1:7" ht="15" customHeight="1">
      <c r="A92" s="55" t="s">
        <v>81</v>
      </c>
      <c r="B92" s="58">
        <v>25.41</v>
      </c>
      <c r="C92" s="184"/>
      <c r="D92" s="184"/>
    </row>
    <row r="93" spans="1:7" ht="15" customHeight="1">
      <c r="A93" s="56" t="s">
        <v>108</v>
      </c>
      <c r="B93" s="58">
        <f>SUM(B89*B90*B91*B92)</f>
        <v>117394.2</v>
      </c>
      <c r="C93" s="184"/>
      <c r="D93" s="184"/>
    </row>
  </sheetData>
  <phoneticPr fontId="14" type="noConversion"/>
  <pageMargins left="0.3" right="0.3" top="0.75" bottom="0.75" header="0.3" footer="0.3"/>
  <pageSetup scale="52" orientation="portrait"/>
  <ignoredErrors>
    <ignoredError sqref="D84" formula="1"/>
  </ignoredErrors>
  <drawing r:id="rId1"/>
  <legacyDrawing r:id="rId2"/>
  <extLst>
    <ext xmlns:mx="http://schemas.microsoft.com/office/mac/excel/2008/main" uri="{64002731-A6B0-56B0-2670-7721B7C09600}">
      <mx:PLV Mode="0" OnePage="0" WScale="47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R&amp;J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Peterson</dc:creator>
  <cp:lastModifiedBy>Jeff Bina</cp:lastModifiedBy>
  <cp:lastPrinted>2017-01-19T18:49:12Z</cp:lastPrinted>
  <dcterms:created xsi:type="dcterms:W3CDTF">2016-10-29T14:17:49Z</dcterms:created>
  <dcterms:modified xsi:type="dcterms:W3CDTF">2017-01-19T18:49:17Z</dcterms:modified>
</cp:coreProperties>
</file>